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565" firstSheet="8" activeTab="9"/>
  </bookViews>
  <sheets>
    <sheet name="Покрышкина 1" sheetId="1" r:id="rId1"/>
    <sheet name="Покрышкина 3" sheetId="2" r:id="rId2"/>
    <sheet name="Покрышкина 5" sheetId="3" r:id="rId3"/>
    <sheet name="Покрышкина 7" sheetId="4" r:id="rId4"/>
    <sheet name="Крупской 68" sheetId="5" r:id="rId5"/>
    <sheet name="Крупской 70" sheetId="6" r:id="rId6"/>
    <sheet name="Крупской 72" sheetId="7" r:id="rId7"/>
    <sheet name="Крупской 74" sheetId="8" r:id="rId8"/>
    <sheet name="Крупской 76" sheetId="9" r:id="rId9"/>
    <sheet name="Техническая 9" sheetId="10" r:id="rId10"/>
    <sheet name="Техническая 9-1" sheetId="11" r:id="rId11"/>
    <sheet name="Техническая 15" sheetId="12" r:id="rId12"/>
    <sheet name="Техническая 17" sheetId="13" r:id="rId13"/>
    <sheet name="ЛОТ 2 Химиков, 7-2Б" sheetId="14" state="hidden" r:id="rId14"/>
    <sheet name="расчет 7-2б" sheetId="15" state="hidden" r:id="rId15"/>
    <sheet name="ЛОТ 3 Химиков, 7-2В" sheetId="16" state="hidden" r:id="rId16"/>
    <sheet name="расчет 7-2 В" sheetId="17" state="hidden" r:id="rId17"/>
    <sheet name="ЛОТ4  Химиков, 7-3" sheetId="18" state="hidden" r:id="rId18"/>
  </sheets>
  <definedNames>
    <definedName name="_xlfn.FLOOR.PRECISE" hidden="1">#NAME?</definedName>
    <definedName name="_xlnm.Print_Area" localSheetId="4">'Крупской 68'!$A$116:$DE$117</definedName>
    <definedName name="_xlnm.Print_Area" localSheetId="5">'Крупской 70'!$A$146:$DE$147</definedName>
    <definedName name="_xlnm.Print_Area" localSheetId="6">'Крупской 72'!#REF!</definedName>
    <definedName name="_xlnm.Print_Area" localSheetId="7">'Крупской 74'!#REF!</definedName>
    <definedName name="_xlnm.Print_Area" localSheetId="8">'Крупской 76'!#REF!</definedName>
    <definedName name="_xlnm.Print_Area" localSheetId="13">'ЛОТ 2 Химиков, 7-2Б'!$A$1:$DE$95</definedName>
    <definedName name="_xlnm.Print_Area" localSheetId="15">'ЛОТ 3 Химиков, 7-2В'!$A$1:$DE$95</definedName>
    <definedName name="_xlnm.Print_Area" localSheetId="17">'ЛОТ4  Химиков, 7-3'!$A$1:$DE$95</definedName>
    <definedName name="_xlnm.Print_Area" localSheetId="0">'Покрышкина 1'!$A$161:$DE$161</definedName>
    <definedName name="_xlnm.Print_Area" localSheetId="1">'Покрышкина 3'!#REF!</definedName>
    <definedName name="_xlnm.Print_Area" localSheetId="2">'Покрышкина 5'!#REF!</definedName>
    <definedName name="_xlnm.Print_Area" localSheetId="3">'Покрышкина 7'!$A$151:$DE$152</definedName>
    <definedName name="_xlnm.Print_Area" localSheetId="11">'Техническая 15'!#REF!</definedName>
    <definedName name="_xlnm.Print_Area" localSheetId="12">'Техническая 17'!#REF!</definedName>
    <definedName name="_xlnm.Print_Area" localSheetId="9">'Техническая 9'!#REF!</definedName>
    <definedName name="_xlnm.Print_Area" localSheetId="10">'Техническая 9-1'!#REF!</definedName>
  </definedNames>
  <calcPr fullCalcOnLoad="1"/>
</workbook>
</file>

<file path=xl/sharedStrings.xml><?xml version="1.0" encoding="utf-8"?>
<sst xmlns="http://schemas.openxmlformats.org/spreadsheetml/2006/main" count="1557" uniqueCount="160">
  <si>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</si>
  <si>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</si>
  <si>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</si>
  <si>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</si>
  <si>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</si>
  <si>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</si>
  <si>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</si>
  <si>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</si>
  <si>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</si>
  <si>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</si>
  <si>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</si>
  <si>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</si>
  <si>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</si>
  <si>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раз(а) в год</t>
  </si>
  <si>
    <t xml:space="preserve">раза в месяц в </t>
  </si>
  <si>
    <t>теплый период</t>
  </si>
  <si>
    <t xml:space="preserve">по мере необходимости </t>
  </si>
  <si>
    <t>652500, г.Ленинск-Кузнецкий, пр. Кирова, 56</t>
  </si>
  <si>
    <t>Итого:</t>
  </si>
  <si>
    <t>1.1. Влажное подметание лестничных площадок и маршей</t>
  </si>
  <si>
    <t>1.2. Мытье лестничных площадок и маршей</t>
  </si>
  <si>
    <t>2.1. Подметание земельного участка в летний период</t>
  </si>
  <si>
    <t>2.3. Уборка мусора на контейнерных площадках</t>
  </si>
  <si>
    <t>2.4. Сдвижка и подметание снега при отсутствии снегопадов</t>
  </si>
  <si>
    <t>2.5. Сдвижка и подметание снега при снегопаде</t>
  </si>
  <si>
    <t>1. Уборка лестничных клеток зданий свыше двух этажей</t>
  </si>
  <si>
    <t>2. Содержание придомовых территорий зданий свыше двух этажей</t>
  </si>
  <si>
    <t>3. Техническое и аварийное обслуживание внутридомового оборудования</t>
  </si>
  <si>
    <t>3.2. Проведение технических осмотров и устранение незначительных неисправностей в системах вентиляции, электротехнических устройств</t>
  </si>
  <si>
    <t>3.3. Аварийное обслуживание</t>
  </si>
  <si>
    <t>4. Проведение дератизации и дезинсекции</t>
  </si>
  <si>
    <t>4.1. Дератизация и дезинсекция</t>
  </si>
  <si>
    <t>5. Ремонт жилья: содержание и ремонт конструктивных элементов</t>
  </si>
  <si>
    <t>5.1. Замена разбитых стекол окон и дверей в помещениях общего пользования</t>
  </si>
  <si>
    <t>5.2. Проверка состояния и ремонт продухов в цоколях зданий, ремонт и утепление входных дверей и прочие работы</t>
  </si>
  <si>
    <t>6. Ремонт жилья: ремонт внутридомового оборудования</t>
  </si>
  <si>
    <t>по мере необходимости</t>
  </si>
  <si>
    <t>постоянно</t>
  </si>
  <si>
    <t>2.2. Уборка мусора с газона</t>
  </si>
  <si>
    <t>6.3. Ремонт коллективных приборов учета</t>
  </si>
  <si>
    <t>3.1. Регулировка, промывка, испытание, расконсервация систем центрального отопления и других инженерных внутридомовых систем</t>
  </si>
  <si>
    <t>постоянно
на системах водоснабжения, теплоснабжения, канализации, энергоснабжения</t>
  </si>
  <si>
    <t>6.1. Ремонт, регулировка систем центрального отопления, водоснабжения и других инженерных внутридомовых систем</t>
  </si>
  <si>
    <t>Вывоз твердых бытовых отходов</t>
  </si>
  <si>
    <t xml:space="preserve">Заместитель главы города по жилищно-коммунальному хозяйству </t>
  </si>
  <si>
    <t>С.Д.Кнутарев</t>
  </si>
  <si>
    <t>1. Вывоз твердых бытовых отходов</t>
  </si>
  <si>
    <t>2. Захоронение твердых бытовых отходов</t>
  </si>
  <si>
    <t xml:space="preserve">Итого за услуги по вывозу твердых бытовых отходов </t>
  </si>
  <si>
    <t>тел./факс  8-38456-7-26-72    E-mail: zhkh-lk@mail.ru</t>
  </si>
  <si>
    <t>по мере необходимости. В дни снегопада 2 раза в сутки</t>
  </si>
  <si>
    <t>ИТОГО</t>
  </si>
  <si>
    <t>1.3Обметание пыли с потолков, подоконников, отопительных приборов, плафонов на лестничных клетках, чердачных лестниц, шкафов для электросчетчиков и слаботочных устройств, почтовых ящиков</t>
  </si>
  <si>
    <t>раз в год</t>
  </si>
  <si>
    <t>2.6. Ликвидация наледи</t>
  </si>
  <si>
    <t>минимальных работ и услуг по содержанию и ремонту общего имущества</t>
  </si>
  <si>
    <t>3.5. Устранение незначительных неисправностей в системах водопровода и канализации, теплоснабжения, электротехнических устройств</t>
  </si>
  <si>
    <t>3.4. Проверка коллективных приборов учета</t>
  </si>
  <si>
    <t>6.2.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</si>
  <si>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Дворовое благоустройство</t>
  </si>
  <si>
    <t>5.3. Уборка чердачного и подвального пемещений</t>
  </si>
  <si>
    <t>5.4. Сбрасывание снега с крыш, сбивание сосулек</t>
  </si>
  <si>
    <t>6.4. Прочие работы</t>
  </si>
  <si>
    <t xml:space="preserve"> </t>
  </si>
  <si>
    <t>С.Б.Колесникова</t>
  </si>
  <si>
    <t>Начальник экономического отдела</t>
  </si>
  <si>
    <t>ежемесячно</t>
  </si>
  <si>
    <t>6.5. Обслуживание  общедомового узла учета тепловой энергии с горячей водой, циркуляционными насосами и узлом погодного регулирования</t>
  </si>
  <si>
    <t>Содержание и ремонт лифтов</t>
  </si>
  <si>
    <t>Итого за услуги по содержанию и ремонту лифтов:</t>
  </si>
  <si>
    <t>содержание и ремонт игровых площадок</t>
  </si>
  <si>
    <t>Расчет цены за содержание и ремонт общего имущества многоквартирного дома</t>
  </si>
  <si>
    <t>по адресу:</t>
  </si>
  <si>
    <t>Размер платы за содержание и ремонт</t>
  </si>
  <si>
    <t>*</t>
  </si>
  <si>
    <t>=</t>
  </si>
  <si>
    <t>Вывоз мусора</t>
  </si>
  <si>
    <t xml:space="preserve">Итого: </t>
  </si>
  <si>
    <t>рублей</t>
  </si>
  <si>
    <t>Плата за коммунальные услуги</t>
  </si>
  <si>
    <t xml:space="preserve">горячее водоснабжение </t>
  </si>
  <si>
    <t>Кол-во жителей</t>
  </si>
  <si>
    <t>холодное водоснабжение</t>
  </si>
  <si>
    <t>водоотведение</t>
  </si>
  <si>
    <t>электроснабжение</t>
  </si>
  <si>
    <t>теплоснабжение</t>
  </si>
  <si>
    <t>Итого коммунальные услуги:</t>
  </si>
  <si>
    <t>Всего:</t>
  </si>
  <si>
    <t>обеспечение заявки:</t>
  </si>
  <si>
    <t>обеспечение исполнения обязательств</t>
  </si>
  <si>
    <t>отказ от конкурса</t>
  </si>
  <si>
    <t>договор</t>
  </si>
  <si>
    <t>7</t>
  </si>
  <si>
    <t xml:space="preserve"> работы и услуги по содержанию общего имущества  (с 04 сентября 2017 г. по 03 сентября 2018 г.)</t>
  </si>
  <si>
    <t>Плата с с 04 сентября 2017 г. по 03 сентября 2018 г. (рублей)                 ( с пролонгацией)</t>
  </si>
  <si>
    <t>с 03.09.2017 г.</t>
  </si>
  <si>
    <t>7пользователей помещений в многоквартирном доме по адресу: ЛОТ № 2 бульвар Химиков, д. 7/2 Б</t>
  </si>
  <si>
    <t>ЛОТ № 2 бульвар Химиков, д. 7/2Б</t>
  </si>
  <si>
    <t>7пользователей помещений в многоквартирном доме по адресу: ЛОТ № 3 бульвар Химиков, д. 7/2 В</t>
  </si>
  <si>
    <t>ЛОТ № 3 бульвар Химиков, д. 7/2В</t>
  </si>
  <si>
    <t>7пользователей помещений в многоквартирном доме по адресу: ЛОТ № 4 бульвар Химиков, д. 7/3</t>
  </si>
  <si>
    <t xml:space="preserve">Содержание и эксплуатация лифтов </t>
  </si>
  <si>
    <t>0</t>
  </si>
  <si>
    <t>652500, г.Полысаево, ул. Кремлевска,6</t>
  </si>
  <si>
    <t>тел./факс  8-38456-2-44-95    E-mail: uvzh08@mail.ru</t>
  </si>
  <si>
    <t>Начальник УКС и ЖКХ</t>
  </si>
  <si>
    <t>Л.Г. Анкудинова</t>
  </si>
  <si>
    <t>Плата  с ____________. по ____________. (рублей)                 ( с пролонгацией)</t>
  </si>
  <si>
    <t>ежедневно</t>
  </si>
  <si>
    <t>2.3. Очистка от мусора урн, установленных возле подъездов, и уборка контейнер-ных площадок, расположенных на территории общего имущества многоквар-тирного дома.</t>
  </si>
  <si>
    <t>2.6. Сдвигание свежевыпавшего снега и очистка придомовой территории от снега и льда при наличии колейности свыше 5 см. и Очистка придомовой территории от снега наносного происхождения (или подметание такой территории, свободной от снежного покрова). Очистка при-домовой территории от наледи и льда.</t>
  </si>
  <si>
    <t>1. Работы по содержанию помещений, входящих в состав общего имущества в многоквартирном доме:</t>
  </si>
  <si>
    <t xml:space="preserve"> работы и услуги по содержанию общего имущества  (с ______________ 20___ г. по __________ 20___г.)</t>
  </si>
  <si>
    <t>1.1. Сухая  уборка (подметание) тамбуров, коридоров,  лестничных площадок и маршей, пандусов.</t>
  </si>
  <si>
    <t>1.2. Мытье лестничных клеток. Влажная протирка подоконников, поручней (перил),  шкафов электросчетчиков, почтовых ящиков, отопительных приборов.</t>
  </si>
  <si>
    <t>2.1. Уборка придомовой территории в летний период</t>
  </si>
  <si>
    <t>2.2. Сезонные работы (покос травы в летний период, посыпка тротуаров противогололедными материалами в зимний период)</t>
  </si>
  <si>
    <t>1 раз(а) в год</t>
  </si>
  <si>
    <t xml:space="preserve">3.3. Консервация систем центрального отопления </t>
  </si>
  <si>
    <t>3.2. Содержание общедомовых приборов учета ресурсов</t>
  </si>
  <si>
    <t>по мере необходимости, но не менее 2х раз в неделю</t>
  </si>
  <si>
    <t>2. Работы по содержанию придомовой территории</t>
  </si>
  <si>
    <t>3.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</si>
  <si>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5.1. Ремонт и утепление входных дверей</t>
  </si>
  <si>
    <t>5.2. Замена разбитых стекол окон и дверей в помещениях общего пользования</t>
  </si>
  <si>
    <t>5. Работы, выполняемые в целях надлежащего содержания оконных  и дверных заполнений помещений, относящихся к общему имуществу в многоквартирном доме</t>
  </si>
  <si>
    <t>1.3. Проведение дератизациии дезинсекции помещений входящих в состав общего имущества в многоквартирном доме.</t>
  </si>
  <si>
    <t>3.4. Плановые осмотры систем водоснабжения при наличии канализации с устранением мелких неисправностей</t>
  </si>
  <si>
    <t>1 раз(а) в квартал</t>
  </si>
  <si>
    <t>3.5. Плановые осмотры систем отопления и горячего водоснабжения с устранением мелких неисправностей</t>
  </si>
  <si>
    <t>3.6. Проверка исправности канализационных  вытяжек</t>
  </si>
  <si>
    <t>3.7. Проверка наличия тяги в дымовентиляционных каналах</t>
  </si>
  <si>
    <t>3.8. Проверка заземления оболочки электрокабеля, замеры сопротивления изоляции провода</t>
  </si>
  <si>
    <t>3.9. Прочистка канализационных выпусков, стояков и лежаков</t>
  </si>
  <si>
    <t>по мере необходимости (не менее 1 раза в год)</t>
  </si>
  <si>
    <t>3.10. Плановые осмотры систем электроснабжения с устранением мелких неисправностей</t>
  </si>
  <si>
    <t xml:space="preserve">3.11. Освещение подъездов, тамбуров, входов в подъезды
(расходный материал)
</t>
  </si>
  <si>
    <t>4. Обеспечение устранений Аварий в на внутридомовых инженерных системах в многоквартирном доме:</t>
  </si>
  <si>
    <t>4.1. Аварийное обслуживание на системах водоснабжения, системах теплоснабжения, системах канализации, на системах энергоснабжения</t>
  </si>
  <si>
    <t xml:space="preserve"> Управление многоквартирным домом:</t>
  </si>
  <si>
    <t>Текущий ремонт жилья</t>
  </si>
  <si>
    <t>Заместитель начальника отдела</t>
  </si>
  <si>
    <t>Ю.В. Мысь</t>
  </si>
  <si>
    <t>2 раз(а) в неделю</t>
  </si>
  <si>
    <r>
      <t xml:space="preserve">1 раз(а) в месяц                  </t>
    </r>
    <r>
      <rPr>
        <sz val="11"/>
        <rFont val="Times New Roman"/>
        <family val="1"/>
      </rPr>
      <t>(в весенний, летний, осенний периоды в зависимости от температурного графика)</t>
    </r>
  </si>
  <si>
    <t>1. Управление многоквартирным домом, в том числе услуги Расчетно-кассового центра</t>
  </si>
  <si>
    <t xml:space="preserve">   </t>
  </si>
  <si>
    <t>пользователей помещений в многоквартирном доме по адресу: улица Покрышкина, д. 1 - ЛОТ № 1</t>
  </si>
  <si>
    <t>пользователей помещений в многоквартирном доме по адресу: улица Покрышкина, д. 3 -ЛОТ № 2</t>
  </si>
  <si>
    <t>пользователей помещений в многоквартирном доме по адресу: улица Покрышкина, д. 5 - ЛОТ № 3</t>
  </si>
  <si>
    <t>пользователей помещений в многоквартирном доме по адресу: улица Покрышкина, д. 7 -ЛОТ № 4</t>
  </si>
  <si>
    <t>пользователей помещений в многоквартирном доме по адресу: улица Крупской, д. 68 - ЛОТ № 5</t>
  </si>
  <si>
    <t>пользователей помещений в многоквартирном доме по адресу: улица Крупской, д. 70 - ЛОТ № 6</t>
  </si>
  <si>
    <t>пользователей помещений в многоквартирном доме по адресу: улица Крупской, д. 72 - ЛОТ № 7</t>
  </si>
  <si>
    <t>пользователей помещений в многоквартирном доме по адресу: улица Крупской, д. 74 - ЛОТ № 8</t>
  </si>
  <si>
    <t>пользователей помещений в многоквартирном доме по адресу: улица Крупской, д. 76 - ЛОТ № 9</t>
  </si>
  <si>
    <t>пользователей помещений в многоквартирном доме по адресу: улица Техническая, д. 9 - ЛОТ № 10</t>
  </si>
  <si>
    <t>пользователей помещений в многоквартирном доме по адресу: улица Техническая, д. 9/1 - ЛОТ № 11</t>
  </si>
  <si>
    <t>пользователей помещений в многоквартирном доме по адресу: улица Техническая, д. 15 - ЛОТ № 12</t>
  </si>
  <si>
    <t>пользователей помещений в многоквартирном доме по адресу: улица Техническая, д. 17 -ЛОТ № 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</si>
</sst>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#,##0.00_р_.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3"/>
      <color indexed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vertical="center" wrapText="1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1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18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2" fontId="2" fillId="33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2" fontId="59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2" fontId="59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3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32" borderId="20" xfId="0" applyNumberFormat="1" applyFont="1" applyFill="1" applyBorder="1" applyAlignment="1">
      <alignment horizontal="center"/>
    </xf>
    <xf numFmtId="2" fontId="2" fillId="32" borderId="18" xfId="0" applyNumberFormat="1" applyFont="1" applyFill="1" applyBorder="1" applyAlignment="1">
      <alignment horizontal="center"/>
    </xf>
    <xf numFmtId="2" fontId="2" fillId="32" borderId="1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2" fontId="2" fillId="3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3" fillId="33" borderId="0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24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61"/>
  <sheetViews>
    <sheetView zoomScalePageLayoutView="0" workbookViewId="0" topLeftCell="A61">
      <selection activeCell="DF18" sqref="DF18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1303.4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147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11574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11574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>
        <f>CM102+CM104+CM106</f>
        <v>0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4849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4849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6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469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469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>
        <f>BT106/12/31*8</f>
        <v>0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9541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9541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>
        <f>CM109+CM111+CM113+CM115</f>
        <v>0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11261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11261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>
        <f>BT111/12/31*8</f>
        <v>0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3910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3910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>
        <f>BT113/12/31*8</f>
        <v>0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17205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17205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21741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21741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>
        <f>BT118/12/31*8</f>
        <v>0</v>
      </c>
      <c r="DG41" s="27"/>
      <c r="DH41" s="39">
        <f>CM118+CM120+CM122+CM127+CM128+CM129+CM130+CM131+CM132+CM133+CM134</f>
        <v>0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7820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7820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7820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7820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>
        <f>BT122/12/31*8</f>
        <v>0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1564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1564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>
        <f>BT127/12/31*8</f>
        <v>0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3754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3754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1564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1564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1564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1564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313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313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1564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1564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1564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1564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1251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1251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35348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35348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>
        <f>BT136/12/31*8</f>
        <v>0</v>
      </c>
      <c r="DG59" s="27"/>
      <c r="DH59" s="39">
        <f>CM136</f>
        <v>0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1408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1408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>
        <f>BT139/12/31*8</f>
        <v>0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938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938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>
        <f>CM139+CM141</f>
        <v>0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>
        <f>BT141/12/31*8</f>
        <v>0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23461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23461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>
        <f>BT144/12/31*8</f>
        <v>0</v>
      </c>
      <c r="DG67" s="27"/>
      <c r="DH67" s="39">
        <f>CM144</f>
        <v>0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>
        <f>CM147</f>
        <v>0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19707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19707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>
        <f>BT147/12/30*8</f>
        <v>0</v>
      </c>
      <c r="DG69" s="27"/>
      <c r="DH69" s="39">
        <f>DH25+DH31+DH41+DH59+DH63+DH67+DH68</f>
        <v>0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>
        <f>CM149+CN150</f>
        <v>0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190190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09" ht="12.75">
      <c r="A79" s="1">
        <v>1758.8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0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</row>
    <row r="81" spans="1:10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11"/>
      <c r="AU81" s="11"/>
      <c r="AV81" s="11"/>
      <c r="AW81" s="11"/>
      <c r="AX81" s="11"/>
      <c r="AY81" s="11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</row>
    <row r="82" spans="1:10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68"/>
      <c r="AU82" s="68"/>
      <c r="AV82" s="68"/>
      <c r="AW82" s="68"/>
      <c r="AX82" s="68"/>
      <c r="AY82" s="68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</row>
    <row r="83" spans="1:11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11"/>
      <c r="AU83" s="11"/>
      <c r="AV83" s="11"/>
      <c r="AW83" s="11"/>
      <c r="AX83" s="11"/>
      <c r="AY83" s="11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28"/>
      <c r="DG83" s="37"/>
      <c r="DH83" s="37"/>
    </row>
    <row r="84" spans="1:10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68"/>
      <c r="AU84" s="68"/>
      <c r="AV84" s="68"/>
      <c r="AW84" s="68"/>
      <c r="AX84" s="68"/>
      <c r="AY84" s="68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</row>
    <row r="85" spans="1:10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11"/>
      <c r="AU85" s="11"/>
      <c r="AV85" s="11"/>
      <c r="AW85" s="11"/>
      <c r="AX85" s="11"/>
      <c r="AY85" s="11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</row>
    <row r="86" spans="1:10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68"/>
      <c r="AU86" s="68"/>
      <c r="AV86" s="68"/>
      <c r="AW86" s="68"/>
      <c r="AX86" s="68"/>
      <c r="AY86" s="68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</row>
    <row r="87" spans="1:10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11"/>
      <c r="AU87" s="11"/>
      <c r="AV87" s="11"/>
      <c r="AW87" s="11"/>
      <c r="AX87" s="11"/>
      <c r="AY87" s="11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</row>
    <row r="88" spans="1:10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68"/>
      <c r="AU88" s="68"/>
      <c r="AV88" s="68"/>
      <c r="AW88" s="68"/>
      <c r="AX88" s="68"/>
      <c r="AY88" s="68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</row>
    <row r="89" spans="1:10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203"/>
      <c r="BI89" s="203"/>
      <c r="BJ89" s="203"/>
      <c r="BK89" s="203"/>
      <c r="BL89" s="203"/>
      <c r="BM89" s="11"/>
      <c r="BN89" s="11"/>
      <c r="BO89" s="11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204"/>
      <c r="CP89" s="204"/>
      <c r="CQ89" s="204"/>
      <c r="CR89" s="204"/>
      <c r="CS89" s="204"/>
      <c r="CT89" s="204"/>
      <c r="CU89" s="205"/>
      <c r="CV89" s="205"/>
      <c r="CW89" s="205"/>
      <c r="CX89" s="11"/>
      <c r="CY89" s="11"/>
      <c r="CZ89" s="11"/>
      <c r="DA89" s="11"/>
      <c r="DB89" s="11"/>
      <c r="DC89" s="11"/>
      <c r="DD89" s="11"/>
      <c r="DE89" s="11"/>
    </row>
    <row r="90" spans="1:10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</row>
    <row r="91" spans="1:10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</row>
    <row r="92" spans="1:10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</row>
    <row r="93" spans="1:109" ht="16.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</row>
    <row r="94" spans="1:109" ht="16.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</row>
    <row r="95" spans="1:109" ht="16.5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</row>
    <row r="96" spans="1:109" ht="16.5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</row>
    <row r="97" spans="1:109" ht="15.75">
      <c r="A97" s="11"/>
      <c r="B97" s="11"/>
      <c r="C97" s="11"/>
      <c r="D97" s="11"/>
      <c r="E97" s="11"/>
      <c r="F97" s="11"/>
      <c r="G97" s="179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  <c r="CV97" s="180"/>
      <c r="CW97" s="180"/>
      <c r="CX97" s="180"/>
      <c r="CY97" s="180"/>
      <c r="CZ97" s="180"/>
      <c r="DA97" s="180"/>
      <c r="DB97" s="180"/>
      <c r="DC97" s="180"/>
      <c r="DD97" s="180"/>
      <c r="DE97" s="180"/>
    </row>
    <row r="98" spans="1:109" ht="15.75">
      <c r="A98" s="11"/>
      <c r="B98" s="11"/>
      <c r="C98" s="11"/>
      <c r="D98" s="11"/>
      <c r="E98" s="11"/>
      <c r="F98" s="11"/>
      <c r="G98" s="34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</row>
    <row r="99" spans="1:109" ht="15.7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1"/>
      <c r="CL99" s="72"/>
      <c r="CM99" s="191"/>
      <c r="CN99" s="191"/>
      <c r="CO99" s="191"/>
      <c r="CP99" s="191"/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/>
      <c r="DD99" s="191"/>
      <c r="DE99" s="191"/>
    </row>
    <row r="100" spans="1:109" ht="15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7"/>
      <c r="DE100" s="187"/>
    </row>
    <row r="101" spans="1:109" ht="15.75">
      <c r="A101" s="187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/>
      <c r="DA101" s="191"/>
      <c r="DB101" s="191"/>
      <c r="DC101" s="191"/>
      <c r="DD101" s="191"/>
      <c r="DE101" s="191"/>
    </row>
    <row r="102" spans="1:109" ht="15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92"/>
      <c r="CM102" s="195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</row>
    <row r="103" spans="1:109" ht="15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8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</row>
    <row r="104" spans="1:109" ht="12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69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92"/>
      <c r="CM104" s="195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</row>
    <row r="105" spans="1:109" ht="12.75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</row>
    <row r="106" spans="1:109" ht="15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92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</row>
    <row r="107" spans="1:109" ht="15.75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</row>
    <row r="108" spans="1:109" ht="15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7"/>
      <c r="DE108" s="187"/>
    </row>
    <row r="109" spans="1:109" ht="15.7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92"/>
      <c r="CM109" s="195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</row>
    <row r="110" spans="1:109" ht="15.7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8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</row>
    <row r="111" spans="1:109" ht="15.7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92"/>
      <c r="CM111" s="195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</row>
    <row r="112" spans="1:109" ht="15.7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8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56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</row>
    <row r="113" spans="1:109" ht="15.75">
      <c r="A113" s="193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92"/>
      <c r="CM113" s="195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</row>
    <row r="114" spans="1:109" ht="15.7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8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</row>
    <row r="115" spans="1:109" ht="12.7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1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69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92"/>
      <c r="CM115" s="195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</row>
    <row r="116" spans="1:109" ht="12.75">
      <c r="A116" s="193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</row>
    <row r="117" spans="1:109" ht="15.75">
      <c r="A117" s="187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  <c r="CP117" s="188"/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8"/>
      <c r="DE117" s="188"/>
    </row>
    <row r="118" spans="1:109" ht="15.7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92"/>
      <c r="CM118" s="195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</row>
    <row r="119" spans="1:109" ht="15.75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8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</row>
    <row r="120" spans="1:109" ht="15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11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169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92"/>
      <c r="CM120" s="195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</row>
    <row r="121" spans="1:109" ht="15.75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</row>
    <row r="122" spans="1:109" ht="12.75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1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69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92"/>
      <c r="CM122" s="195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</row>
    <row r="123" spans="1:109" ht="12.75">
      <c r="A123" s="193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92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</row>
    <row r="124" spans="1:109" ht="12.75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92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</row>
    <row r="125" spans="1:109" ht="12.7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92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</row>
    <row r="126" spans="1:109" ht="12.75">
      <c r="A126" s="193"/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92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</row>
    <row r="127" spans="1:109" ht="15.75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69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33"/>
      <c r="CM127" s="195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</row>
    <row r="128" spans="1:109" ht="15.75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69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33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5"/>
      <c r="DD128" s="195"/>
      <c r="DE128" s="195"/>
    </row>
    <row r="129" spans="1:109" ht="15.75">
      <c r="A129" s="193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69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33"/>
      <c r="CM129" s="195"/>
      <c r="CN129" s="195"/>
      <c r="CO129" s="195"/>
      <c r="CP129" s="195"/>
      <c r="CQ129" s="195"/>
      <c r="CR129" s="195"/>
      <c r="CS129" s="195"/>
      <c r="CT129" s="195"/>
      <c r="CU129" s="195"/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</row>
    <row r="130" spans="1:109" ht="15.75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69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33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</row>
    <row r="131" spans="1:109" ht="15.75">
      <c r="A131" s="193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69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33"/>
      <c r="CM131" s="195"/>
      <c r="CN131" s="195"/>
      <c r="CO131" s="195"/>
      <c r="CP131" s="195"/>
      <c r="CQ131" s="195"/>
      <c r="CR131" s="195"/>
      <c r="CS131" s="195"/>
      <c r="CT131" s="195"/>
      <c r="CU131" s="195"/>
      <c r="CV131" s="195"/>
      <c r="CW131" s="195"/>
      <c r="CX131" s="195"/>
      <c r="CY131" s="195"/>
      <c r="CZ131" s="195"/>
      <c r="DA131" s="195"/>
      <c r="DB131" s="195"/>
      <c r="DC131" s="195"/>
      <c r="DD131" s="195"/>
      <c r="DE131" s="195"/>
    </row>
    <row r="132" spans="1:109" ht="15.75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69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33"/>
      <c r="CM132" s="195"/>
      <c r="CN132" s="195"/>
      <c r="CO132" s="195"/>
      <c r="CP132" s="195"/>
      <c r="CQ132" s="195"/>
      <c r="CR132" s="195"/>
      <c r="CS132" s="195"/>
      <c r="CT132" s="195"/>
      <c r="CU132" s="195"/>
      <c r="CV132" s="195"/>
      <c r="CW132" s="195"/>
      <c r="CX132" s="195"/>
      <c r="CY132" s="195"/>
      <c r="CZ132" s="195"/>
      <c r="DA132" s="195"/>
      <c r="DB132" s="195"/>
      <c r="DC132" s="195"/>
      <c r="DD132" s="195"/>
      <c r="DE132" s="195"/>
    </row>
    <row r="133" spans="1:109" ht="15.75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91"/>
      <c r="BT133" s="169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33"/>
      <c r="CM133" s="195"/>
      <c r="CN133" s="195"/>
      <c r="CO133" s="195"/>
      <c r="CP133" s="195"/>
      <c r="CQ133" s="195"/>
      <c r="CR133" s="195"/>
      <c r="CS133" s="195"/>
      <c r="CT133" s="195"/>
      <c r="CU133" s="195"/>
      <c r="CV133" s="195"/>
      <c r="CW133" s="195"/>
      <c r="CX133" s="195"/>
      <c r="CY133" s="195"/>
      <c r="CZ133" s="195"/>
      <c r="DA133" s="195"/>
      <c r="DB133" s="195"/>
      <c r="DC133" s="195"/>
      <c r="DD133" s="195"/>
      <c r="DE133" s="195"/>
    </row>
    <row r="134" spans="1:109" ht="15.75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  <c r="BS134" s="199"/>
      <c r="BT134" s="169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33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</row>
    <row r="135" spans="1:109" ht="15.75">
      <c r="A135" s="187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</row>
    <row r="136" spans="1:109" ht="15.75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92"/>
      <c r="CM136" s="195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</row>
    <row r="137" spans="1:109" ht="15.75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8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</row>
    <row r="138" spans="1:109" ht="15.75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  <c r="BS138" s="187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7"/>
      <c r="DE138" s="187"/>
    </row>
    <row r="139" spans="1:109" ht="12.75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1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69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92"/>
      <c r="CM139" s="195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</row>
    <row r="140" spans="1:109" ht="12.75">
      <c r="A140" s="19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</row>
    <row r="141" spans="1:109" ht="12.75">
      <c r="A141" s="193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1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69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92"/>
      <c r="CM141" s="195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</row>
    <row r="142" spans="1:109" ht="12.75">
      <c r="A142" s="196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</row>
    <row r="143" spans="1:109" ht="15.75">
      <c r="A143" s="187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  <c r="CP143" s="188"/>
      <c r="CQ143" s="188"/>
      <c r="CR143" s="188"/>
      <c r="CS143" s="188"/>
      <c r="CT143" s="188"/>
      <c r="CU143" s="188"/>
      <c r="CV143" s="188"/>
      <c r="CW143" s="188"/>
      <c r="CX143" s="188"/>
      <c r="CY143" s="188"/>
      <c r="CZ143" s="188"/>
      <c r="DA143" s="188"/>
      <c r="DB143" s="188"/>
      <c r="DC143" s="188"/>
      <c r="DD143" s="188"/>
      <c r="DE143" s="188"/>
    </row>
    <row r="144" spans="1:109" ht="12.75">
      <c r="A144" s="193"/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1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69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92"/>
      <c r="CM144" s="195"/>
      <c r="CN144" s="156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  <c r="DE144" s="156"/>
    </row>
    <row r="145" spans="1:109" ht="12.75">
      <c r="A145" s="193"/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6"/>
      <c r="DC145" s="156"/>
      <c r="DD145" s="156"/>
      <c r="DE145" s="156"/>
    </row>
    <row r="146" spans="1:109" ht="15.75">
      <c r="A146" s="187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56"/>
      <c r="CW146" s="156"/>
      <c r="CX146" s="156"/>
      <c r="CY146" s="156"/>
      <c r="CZ146" s="156"/>
      <c r="DA146" s="156"/>
      <c r="DB146" s="156"/>
      <c r="DC146" s="156"/>
      <c r="DD146" s="156"/>
      <c r="DE146" s="156"/>
    </row>
    <row r="147" spans="1:109" ht="15.75">
      <c r="A147" s="193"/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69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69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33"/>
      <c r="CM147" s="194"/>
      <c r="CN147" s="156"/>
      <c r="CO147" s="156"/>
      <c r="CP147" s="156"/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156"/>
      <c r="DC147" s="156"/>
      <c r="DD147" s="156"/>
      <c r="DE147" s="156"/>
    </row>
    <row r="148" spans="1:109" ht="15.75">
      <c r="A148" s="187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191"/>
      <c r="BQ148" s="191"/>
      <c r="BR148" s="191"/>
      <c r="BS148" s="191"/>
      <c r="BT148" s="191"/>
      <c r="BU148" s="191"/>
      <c r="BV148" s="191"/>
      <c r="BW148" s="191"/>
      <c r="BX148" s="191"/>
      <c r="BY148" s="191"/>
      <c r="BZ148" s="191"/>
      <c r="CA148" s="191"/>
      <c r="CB148" s="191"/>
      <c r="CC148" s="191"/>
      <c r="CD148" s="191"/>
      <c r="CE148" s="191"/>
      <c r="CF148" s="191"/>
      <c r="CG148" s="191"/>
      <c r="CH148" s="191"/>
      <c r="CI148" s="191"/>
      <c r="CJ148" s="191"/>
      <c r="CK148" s="191"/>
      <c r="CL148" s="191"/>
      <c r="CM148" s="191"/>
      <c r="CN148" s="191"/>
      <c r="CO148" s="191"/>
      <c r="CP148" s="191"/>
      <c r="CQ148" s="191"/>
      <c r="CR148" s="191"/>
      <c r="CS148" s="191"/>
      <c r="CT148" s="191"/>
      <c r="CU148" s="191"/>
      <c r="CV148" s="191"/>
      <c r="CW148" s="191"/>
      <c r="CX148" s="191"/>
      <c r="CY148" s="191"/>
      <c r="CZ148" s="191"/>
      <c r="DA148" s="191"/>
      <c r="DB148" s="191"/>
      <c r="DC148" s="191"/>
      <c r="DD148" s="191"/>
      <c r="DE148" s="191"/>
    </row>
    <row r="149" spans="1:109" ht="15.75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33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</row>
    <row r="150" spans="1:109" ht="15.75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69"/>
      <c r="CL150" s="33"/>
      <c r="CM150" s="80"/>
      <c r="CN150" s="169"/>
      <c r="CO150" s="169"/>
      <c r="CP150" s="169"/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69"/>
      <c r="DE150" s="169"/>
    </row>
    <row r="151" spans="1:109" ht="15.75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169"/>
      <c r="CE151" s="169"/>
      <c r="CF151" s="169"/>
      <c r="CG151" s="169"/>
      <c r="CH151" s="169"/>
      <c r="CI151" s="169"/>
      <c r="CJ151" s="169"/>
      <c r="CK151" s="169"/>
      <c r="CL151" s="33"/>
      <c r="CM151" s="80"/>
      <c r="CN151" s="192"/>
      <c r="CO151" s="169"/>
      <c r="CP151" s="169"/>
      <c r="CQ151" s="169"/>
      <c r="CR151" s="169"/>
      <c r="CS151" s="169"/>
      <c r="CT151" s="169"/>
      <c r="CU151" s="169"/>
      <c r="CV151" s="169"/>
      <c r="CW151" s="169"/>
      <c r="CX151" s="169"/>
      <c r="CY151" s="169"/>
      <c r="CZ151" s="169"/>
      <c r="DA151" s="169"/>
      <c r="DB151" s="169"/>
      <c r="DC151" s="169"/>
      <c r="DD151" s="169"/>
      <c r="DE151" s="169"/>
    </row>
    <row r="152" spans="1:109" ht="15.75">
      <c r="A152" s="187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6"/>
      <c r="DB152" s="156"/>
      <c r="DC152" s="156"/>
      <c r="DD152" s="156"/>
      <c r="DE152" s="156"/>
    </row>
    <row r="153" spans="1:109" ht="15.75">
      <c r="A153" s="187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9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2"/>
      <c r="CM153" s="190"/>
      <c r="CN153" s="189"/>
      <c r="CO153" s="189"/>
      <c r="CP153" s="189"/>
      <c r="CQ153" s="189"/>
      <c r="CR153" s="189"/>
      <c r="CS153" s="189"/>
      <c r="CT153" s="189"/>
      <c r="CU153" s="189"/>
      <c r="CV153" s="189"/>
      <c r="CW153" s="189"/>
      <c r="CX153" s="189"/>
      <c r="CY153" s="189"/>
      <c r="CZ153" s="189"/>
      <c r="DA153" s="189"/>
      <c r="DB153" s="189"/>
      <c r="DC153" s="189"/>
      <c r="DD153" s="189"/>
      <c r="DE153" s="189"/>
    </row>
    <row r="154" spans="1:109" ht="15.75">
      <c r="A154" s="2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33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</row>
    <row r="155" spans="1:109" ht="15.75">
      <c r="A155" s="66"/>
      <c r="B155" s="66"/>
      <c r="C155" s="66"/>
      <c r="D155" s="66"/>
      <c r="E155" s="66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</row>
    <row r="156" spans="1:109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</row>
    <row r="157" spans="1:109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</row>
    <row r="161" spans="1:10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</row>
  </sheetData>
  <sheetProtection/>
  <mergeCells count="323">
    <mergeCell ref="AZ80:DE80"/>
    <mergeCell ref="AZ81:DE81"/>
    <mergeCell ref="AZ82:DE82"/>
    <mergeCell ref="AZ83:DE83"/>
    <mergeCell ref="AZ84:DE84"/>
    <mergeCell ref="AZ85:DE85"/>
    <mergeCell ref="AZ86:DE86"/>
    <mergeCell ref="AZ87:DE87"/>
    <mergeCell ref="AZ88:DE88"/>
    <mergeCell ref="BH89:BL89"/>
    <mergeCell ref="BP89:CN89"/>
    <mergeCell ref="CO89:CT89"/>
    <mergeCell ref="CU89:CW89"/>
    <mergeCell ref="BP90:CN90"/>
    <mergeCell ref="A93:DE93"/>
    <mergeCell ref="A94:DE94"/>
    <mergeCell ref="A95:DE95"/>
    <mergeCell ref="A96:DE96"/>
    <mergeCell ref="G97:DE97"/>
    <mergeCell ref="A99:AR99"/>
    <mergeCell ref="AS99:BS99"/>
    <mergeCell ref="BT99:CK99"/>
    <mergeCell ref="CM99:DE99"/>
    <mergeCell ref="A100:DE100"/>
    <mergeCell ref="A101:DE101"/>
    <mergeCell ref="A102:AR103"/>
    <mergeCell ref="AS102:BS102"/>
    <mergeCell ref="BT102:CK103"/>
    <mergeCell ref="CL102:CL103"/>
    <mergeCell ref="CM102:DE103"/>
    <mergeCell ref="AS103:BS103"/>
    <mergeCell ref="A104:AR105"/>
    <mergeCell ref="AS104:BS105"/>
    <mergeCell ref="BT104:CK105"/>
    <mergeCell ref="CL104:CL105"/>
    <mergeCell ref="CM104:DE105"/>
    <mergeCell ref="A106:AR107"/>
    <mergeCell ref="AS106:BS106"/>
    <mergeCell ref="BT106:CK107"/>
    <mergeCell ref="CL106:CL107"/>
    <mergeCell ref="CM106:DE107"/>
    <mergeCell ref="AS107:BS107"/>
    <mergeCell ref="A108:DE108"/>
    <mergeCell ref="A109:AR110"/>
    <mergeCell ref="AS109:BS109"/>
    <mergeCell ref="BT109:CK110"/>
    <mergeCell ref="CL109:CL110"/>
    <mergeCell ref="CM109:DE110"/>
    <mergeCell ref="AS110:BS110"/>
    <mergeCell ref="A111:AR112"/>
    <mergeCell ref="AS111:BS111"/>
    <mergeCell ref="BT111:CK112"/>
    <mergeCell ref="CL111:CL112"/>
    <mergeCell ref="CM111:DE112"/>
    <mergeCell ref="AS112:BS112"/>
    <mergeCell ref="A113:AR114"/>
    <mergeCell ref="AS113:BS113"/>
    <mergeCell ref="BT113:CK114"/>
    <mergeCell ref="CL113:CL114"/>
    <mergeCell ref="CM113:DE114"/>
    <mergeCell ref="AS114:BS114"/>
    <mergeCell ref="A115:AR116"/>
    <mergeCell ref="AS115:BS116"/>
    <mergeCell ref="BT115:CK116"/>
    <mergeCell ref="CL115:CL116"/>
    <mergeCell ref="CM115:DE116"/>
    <mergeCell ref="A117:DE117"/>
    <mergeCell ref="A118:AR119"/>
    <mergeCell ref="AS118:BS118"/>
    <mergeCell ref="BT118:CK119"/>
    <mergeCell ref="CL118:CL119"/>
    <mergeCell ref="CM118:DE119"/>
    <mergeCell ref="AS119:BS119"/>
    <mergeCell ref="BT120:CK121"/>
    <mergeCell ref="CL120:CL121"/>
    <mergeCell ref="CM120:DE121"/>
    <mergeCell ref="A121:AR121"/>
    <mergeCell ref="AS121:BS121"/>
    <mergeCell ref="A122:AR126"/>
    <mergeCell ref="AS122:BS126"/>
    <mergeCell ref="BT122:CK126"/>
    <mergeCell ref="CL122:CL126"/>
    <mergeCell ref="CM122:DE126"/>
    <mergeCell ref="DF44:DF48"/>
    <mergeCell ref="A127:AR127"/>
    <mergeCell ref="AS127:BS127"/>
    <mergeCell ref="BT127:CK127"/>
    <mergeCell ref="CM127:DE127"/>
    <mergeCell ref="A128:AR128"/>
    <mergeCell ref="AS128:BS128"/>
    <mergeCell ref="BT128:CK128"/>
    <mergeCell ref="CM128:DE128"/>
    <mergeCell ref="A49:AR49"/>
    <mergeCell ref="A129:AR129"/>
    <mergeCell ref="AS129:BS129"/>
    <mergeCell ref="BT129:CK129"/>
    <mergeCell ref="CM129:DE129"/>
    <mergeCell ref="A130:AR130"/>
    <mergeCell ref="AS130:BS130"/>
    <mergeCell ref="BT130:CK130"/>
    <mergeCell ref="CM130:DE130"/>
    <mergeCell ref="A131:AR131"/>
    <mergeCell ref="AS131:BS131"/>
    <mergeCell ref="BT131:CK131"/>
    <mergeCell ref="CM131:DE131"/>
    <mergeCell ref="A132:AR132"/>
    <mergeCell ref="AS132:BS132"/>
    <mergeCell ref="BT132:CK132"/>
    <mergeCell ref="CM132:DE132"/>
    <mergeCell ref="A133:AR133"/>
    <mergeCell ref="AS133:BS133"/>
    <mergeCell ref="BT133:CK133"/>
    <mergeCell ref="CM133:DE133"/>
    <mergeCell ref="A134:AR134"/>
    <mergeCell ref="AS134:BS134"/>
    <mergeCell ref="BT134:CK134"/>
    <mergeCell ref="CM134:DE134"/>
    <mergeCell ref="A135:DE135"/>
    <mergeCell ref="A136:AR137"/>
    <mergeCell ref="AS136:BS136"/>
    <mergeCell ref="BT136:CK137"/>
    <mergeCell ref="CL136:CL137"/>
    <mergeCell ref="CM136:DE137"/>
    <mergeCell ref="AS137:BS137"/>
    <mergeCell ref="A138:DE138"/>
    <mergeCell ref="A139:AR140"/>
    <mergeCell ref="AS139:BS140"/>
    <mergeCell ref="BT139:CK140"/>
    <mergeCell ref="CL139:CL140"/>
    <mergeCell ref="CM139:DE140"/>
    <mergeCell ref="A141:AR142"/>
    <mergeCell ref="AS141:BS142"/>
    <mergeCell ref="BT141:CK142"/>
    <mergeCell ref="CL141:CL142"/>
    <mergeCell ref="CM141:DE142"/>
    <mergeCell ref="A143:DE143"/>
    <mergeCell ref="CM149:DE149"/>
    <mergeCell ref="A144:AR145"/>
    <mergeCell ref="AS144:BS145"/>
    <mergeCell ref="BT144:CK145"/>
    <mergeCell ref="CL144:CL145"/>
    <mergeCell ref="CM144:DE145"/>
    <mergeCell ref="A146:DE146"/>
    <mergeCell ref="BT151:CK151"/>
    <mergeCell ref="CN151:DE151"/>
    <mergeCell ref="A147:AR147"/>
    <mergeCell ref="AS147:BS147"/>
    <mergeCell ref="BT147:CK147"/>
    <mergeCell ref="CM147:DE147"/>
    <mergeCell ref="A148:DE148"/>
    <mergeCell ref="A149:AR149"/>
    <mergeCell ref="AS149:BS149"/>
    <mergeCell ref="BT149:CK149"/>
    <mergeCell ref="A152:DE152"/>
    <mergeCell ref="A153:AR153"/>
    <mergeCell ref="AS153:BS153"/>
    <mergeCell ref="CM153:DE153"/>
    <mergeCell ref="A150:AR150"/>
    <mergeCell ref="AS150:BS150"/>
    <mergeCell ref="BT150:CK150"/>
    <mergeCell ref="CN150:DE150"/>
    <mergeCell ref="A151:AR151"/>
    <mergeCell ref="AS151:BS151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H120"/>
  <sheetViews>
    <sheetView tabSelected="1" zoomScalePageLayoutView="0" workbookViewId="0" topLeftCell="A1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2855.3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25355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25355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10622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10622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46.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1028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1028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20901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20901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24670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24670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8566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8566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37690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37690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47626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47626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17132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17132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17132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17132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3426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3426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8223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8223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3426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3426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3426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3426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685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685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3426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3426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3426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3426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2741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2741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77436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77436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3084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3084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2056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2056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51395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51395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43172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43172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416644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09" ht="12.75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1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69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92"/>
      <c r="CM79" s="195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</row>
    <row r="80" spans="1:109" ht="12.75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</row>
    <row r="81" spans="1:109" ht="15.75">
      <c r="A81" s="187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</row>
    <row r="82" spans="1:109" ht="15.75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92"/>
      <c r="CM82" s="195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</row>
    <row r="83" spans="1:109" ht="15.75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8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</row>
    <row r="84" spans="1:109" ht="15.7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11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169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92"/>
      <c r="CM84" s="195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</row>
    <row r="85" spans="1:109" ht="15.7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</row>
    <row r="86" spans="1:109" ht="12.7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1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69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92"/>
      <c r="CM86" s="195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</row>
    <row r="87" spans="1:109" ht="12.7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92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</row>
    <row r="88" spans="1:109" ht="12.7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92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</row>
    <row r="89" spans="1:109" ht="12.7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92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</row>
    <row r="90" spans="1:109" ht="12.7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92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</row>
    <row r="91" spans="1:109" ht="15.7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69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33"/>
      <c r="CM91" s="195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</row>
    <row r="92" spans="1:109" ht="15.7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69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33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</row>
    <row r="93" spans="1:109" ht="15.7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69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33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</row>
    <row r="94" spans="1:109" ht="15.7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69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33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</row>
    <row r="95" spans="1:109" ht="15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69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33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</row>
    <row r="96" spans="1:109" ht="15.7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1"/>
      <c r="BR96" s="191"/>
      <c r="BS96" s="191"/>
      <c r="BT96" s="169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33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</row>
    <row r="97" spans="1:109" ht="15.7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69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33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</row>
    <row r="98" spans="1:109" ht="15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69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33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</row>
    <row r="99" spans="1:109" ht="15.75">
      <c r="A99" s="187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</row>
    <row r="100" spans="1:109" ht="15.7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92"/>
      <c r="CM100" s="195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</row>
    <row r="101" spans="1:109" ht="15.75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8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</row>
    <row r="102" spans="1:109" ht="15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7"/>
      <c r="DE102" s="187"/>
    </row>
    <row r="103" spans="1:109" ht="12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1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69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92"/>
      <c r="CM103" s="195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</row>
    <row r="104" spans="1:109" ht="12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</row>
    <row r="105" spans="1:109" ht="12.75">
      <c r="A105" s="193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1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69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92"/>
      <c r="CM105" s="195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</row>
    <row r="106" spans="1:109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</row>
    <row r="107" spans="1:109" ht="15.75">
      <c r="A107" s="187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8"/>
    </row>
    <row r="108" spans="1:109" ht="12.75">
      <c r="A108" s="193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1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69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92"/>
      <c r="CM108" s="195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</row>
    <row r="109" spans="1:109" ht="12.7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</row>
    <row r="110" spans="1:109" ht="15.75">
      <c r="A110" s="187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</row>
    <row r="111" spans="1:109" ht="15.7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69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69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33"/>
      <c r="CM111" s="194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</row>
    <row r="112" spans="1:109" ht="15.75">
      <c r="A112" s="187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/>
      <c r="BX112" s="191"/>
      <c r="BY112" s="191"/>
      <c r="BZ112" s="191"/>
      <c r="CA112" s="191"/>
      <c r="CB112" s="191"/>
      <c r="CC112" s="191"/>
      <c r="CD112" s="191"/>
      <c r="CE112" s="191"/>
      <c r="CF112" s="191"/>
      <c r="CG112" s="191"/>
      <c r="CH112" s="191"/>
      <c r="CI112" s="191"/>
      <c r="CJ112" s="191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1"/>
      <c r="CV112" s="191"/>
      <c r="CW112" s="191"/>
      <c r="CX112" s="191"/>
      <c r="CY112" s="191"/>
      <c r="CZ112" s="191"/>
      <c r="DA112" s="191"/>
      <c r="DB112" s="191"/>
      <c r="DC112" s="191"/>
      <c r="DD112" s="191"/>
      <c r="DE112" s="191"/>
    </row>
    <row r="113" spans="1:109" ht="15.75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33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</row>
    <row r="114" spans="1:109" ht="15.7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33"/>
      <c r="CM114" s="80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</row>
    <row r="115" spans="1:109" ht="15.7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33"/>
      <c r="CM115" s="80"/>
      <c r="CN115" s="192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</row>
    <row r="116" spans="1:109" ht="15.75">
      <c r="A116" s="187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</row>
    <row r="117" spans="1:109" ht="15.75">
      <c r="A117" s="187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9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2"/>
      <c r="CM117" s="190"/>
      <c r="CN117" s="189"/>
      <c r="CO117" s="189"/>
      <c r="CP117" s="189"/>
      <c r="CQ117" s="189"/>
      <c r="CR117" s="189"/>
      <c r="CS117" s="189"/>
      <c r="CT117" s="189"/>
      <c r="CU117" s="189"/>
      <c r="CV117" s="189"/>
      <c r="CW117" s="189"/>
      <c r="CX117" s="189"/>
      <c r="CY117" s="189"/>
      <c r="CZ117" s="189"/>
      <c r="DA117" s="189"/>
      <c r="DB117" s="189"/>
      <c r="DC117" s="189"/>
      <c r="DD117" s="189"/>
      <c r="DE117" s="189"/>
    </row>
    <row r="118" spans="1:109" ht="15.75">
      <c r="A118" s="2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33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</row>
    <row r="119" spans="1:109" ht="15.75">
      <c r="A119" s="66"/>
      <c r="B119" s="66"/>
      <c r="C119" s="66"/>
      <c r="D119" s="66"/>
      <c r="E119" s="66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</row>
    <row r="120" spans="1:109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</row>
  </sheetData>
  <sheetProtection/>
  <mergeCells count="262">
    <mergeCell ref="A116:DE116"/>
    <mergeCell ref="A117:AR117"/>
    <mergeCell ref="AS117:BS117"/>
    <mergeCell ref="CM117:DE117"/>
    <mergeCell ref="A114:AR114"/>
    <mergeCell ref="AS114:BS114"/>
    <mergeCell ref="BT114:CK114"/>
    <mergeCell ref="CN114:DE114"/>
    <mergeCell ref="A115:AR115"/>
    <mergeCell ref="AS115:BS115"/>
    <mergeCell ref="BT115:CK115"/>
    <mergeCell ref="CN115:DE115"/>
    <mergeCell ref="A111:AR111"/>
    <mergeCell ref="AS111:BS111"/>
    <mergeCell ref="BT111:CK111"/>
    <mergeCell ref="CM111:DE111"/>
    <mergeCell ref="A112:DE112"/>
    <mergeCell ref="A113:AR113"/>
    <mergeCell ref="AS113:BS113"/>
    <mergeCell ref="BT113:CK113"/>
    <mergeCell ref="CM113:DE113"/>
    <mergeCell ref="A108:AR109"/>
    <mergeCell ref="AS108:BS109"/>
    <mergeCell ref="BT108:CK109"/>
    <mergeCell ref="CL108:CL109"/>
    <mergeCell ref="CM108:DE109"/>
    <mergeCell ref="A110:DE110"/>
    <mergeCell ref="A105:AR106"/>
    <mergeCell ref="AS105:BS106"/>
    <mergeCell ref="BT105:CK106"/>
    <mergeCell ref="CL105:CL106"/>
    <mergeCell ref="CM105:DE106"/>
    <mergeCell ref="A107:DE107"/>
    <mergeCell ref="A102:DE102"/>
    <mergeCell ref="A103:AR104"/>
    <mergeCell ref="AS103:BS104"/>
    <mergeCell ref="BT103:CK104"/>
    <mergeCell ref="CL103:CL104"/>
    <mergeCell ref="CM103:DE104"/>
    <mergeCell ref="A99:DE99"/>
    <mergeCell ref="A100:AR101"/>
    <mergeCell ref="AS100:BS100"/>
    <mergeCell ref="BT100:CK101"/>
    <mergeCell ref="CL100:CL101"/>
    <mergeCell ref="CM100:DE101"/>
    <mergeCell ref="AS101:BS101"/>
    <mergeCell ref="A97:AR97"/>
    <mergeCell ref="AS97:BS97"/>
    <mergeCell ref="BT97:CK97"/>
    <mergeCell ref="CM97:DE97"/>
    <mergeCell ref="A98:AR98"/>
    <mergeCell ref="AS98:BS98"/>
    <mergeCell ref="BT98:CK98"/>
    <mergeCell ref="CM98:DE98"/>
    <mergeCell ref="A95:AR95"/>
    <mergeCell ref="AS95:BS95"/>
    <mergeCell ref="BT95:CK95"/>
    <mergeCell ref="CM95:DE95"/>
    <mergeCell ref="A96:AR96"/>
    <mergeCell ref="AS96:BS96"/>
    <mergeCell ref="BT96:CK96"/>
    <mergeCell ref="CM96:DE96"/>
    <mergeCell ref="A93:AR93"/>
    <mergeCell ref="AS93:BS93"/>
    <mergeCell ref="BT93:CK93"/>
    <mergeCell ref="CM93:DE93"/>
    <mergeCell ref="A94:AR94"/>
    <mergeCell ref="AS94:BS94"/>
    <mergeCell ref="BT94:CK94"/>
    <mergeCell ref="CM94:DE94"/>
    <mergeCell ref="A91:AR91"/>
    <mergeCell ref="AS91:BS91"/>
    <mergeCell ref="BT91:CK91"/>
    <mergeCell ref="CM91:DE91"/>
    <mergeCell ref="A92:AR92"/>
    <mergeCell ref="AS92:BS92"/>
    <mergeCell ref="BT92:CK92"/>
    <mergeCell ref="CM92:DE92"/>
    <mergeCell ref="BT84:CK85"/>
    <mergeCell ref="CL84:CL85"/>
    <mergeCell ref="CM84:DE85"/>
    <mergeCell ref="A85:AR85"/>
    <mergeCell ref="AS85:BS85"/>
    <mergeCell ref="A86:AR90"/>
    <mergeCell ref="AS86:BS90"/>
    <mergeCell ref="BT86:CK90"/>
    <mergeCell ref="CL86:CL90"/>
    <mergeCell ref="CM86:DE90"/>
    <mergeCell ref="A81:DE81"/>
    <mergeCell ref="A82:AR83"/>
    <mergeCell ref="AS82:BS82"/>
    <mergeCell ref="BT82:CK83"/>
    <mergeCell ref="CL82:CL83"/>
    <mergeCell ref="CM82:DE83"/>
    <mergeCell ref="AS83:BS83"/>
    <mergeCell ref="DF44:DF48"/>
    <mergeCell ref="A49:AR49"/>
    <mergeCell ref="A79:AR80"/>
    <mergeCell ref="AS79:BS80"/>
    <mergeCell ref="BT79:CK80"/>
    <mergeCell ref="CL79:CL80"/>
    <mergeCell ref="CM79:DE80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263"/>
  <sheetViews>
    <sheetView zoomScalePageLayoutView="0" workbookViewId="0" topLeftCell="A1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2837.2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25194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25194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10554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10554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9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1021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1021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20768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20768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24513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24513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8512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8512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37451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37451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47324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47324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17023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17023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 t="s">
        <v>63</v>
      </c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17023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17023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3405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3405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8171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8171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3405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3405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3405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3405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681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681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3405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3405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3405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3405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2724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2724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76945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76945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3064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3064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2043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2043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51070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51070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42898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42898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414004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13" s="36" customFormat="1" ht="35.2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11"/>
      <c r="BT79" s="169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92"/>
      <c r="CM79" s="195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74"/>
      <c r="DG79" s="27"/>
      <c r="DH79" s="39" t="s">
        <v>63</v>
      </c>
      <c r="DI79"/>
    </row>
    <row r="80" spans="1:113" s="36" customFormat="1" ht="35.25" customHeight="1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74"/>
      <c r="DG80" s="27"/>
      <c r="DH80" s="39"/>
      <c r="DI80"/>
    </row>
    <row r="81" spans="1:113" s="36" customFormat="1" ht="49.5" customHeight="1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1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69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92"/>
      <c r="CM81" s="195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74"/>
      <c r="DG81" s="27"/>
      <c r="DH81" s="39"/>
      <c r="DI81"/>
    </row>
    <row r="82" spans="1:113" s="36" customFormat="1" ht="35.25" customHeight="1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92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200"/>
      <c r="DG82" s="27"/>
      <c r="DH82" s="27"/>
      <c r="DI82"/>
    </row>
    <row r="83" spans="1:113" s="36" customFormat="1" ht="48" customHeight="1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92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200"/>
      <c r="DG83" s="27"/>
      <c r="DH83" s="27"/>
      <c r="DI83"/>
    </row>
    <row r="84" spans="1:113" s="36" customFormat="1" ht="35.25" customHeight="1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92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200"/>
      <c r="DG84" s="27"/>
      <c r="DH84" s="27"/>
      <c r="DI84"/>
    </row>
    <row r="85" spans="1:113" s="36" customFormat="1" ht="15.75" customHeight="1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92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200"/>
      <c r="DG85" s="27"/>
      <c r="DH85" s="27"/>
      <c r="DI85"/>
    </row>
    <row r="86" spans="1:113" s="36" customFormat="1" ht="15.75" customHeight="1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69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33"/>
      <c r="CM86" s="195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200"/>
      <c r="DG86" s="27"/>
      <c r="DH86" s="27"/>
      <c r="DI86"/>
    </row>
    <row r="87" spans="1:113" s="36" customFormat="1" ht="48" customHeight="1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69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33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24"/>
      <c r="DG87" s="27"/>
      <c r="DH87" s="27"/>
      <c r="DI87"/>
    </row>
    <row r="88" spans="1:113" s="36" customFormat="1" ht="33.75" customHeight="1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69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33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24"/>
      <c r="DG88" s="27"/>
      <c r="DH88" s="27"/>
      <c r="DI88"/>
    </row>
    <row r="89" spans="1:113" s="36" customFormat="1" ht="15.75" customHeight="1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69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33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24"/>
      <c r="DG89" s="27"/>
      <c r="DH89" s="27"/>
      <c r="DI89"/>
    </row>
    <row r="90" spans="1:113" s="36" customFormat="1" ht="16.5" customHeight="1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69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33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24"/>
      <c r="DG90" s="27"/>
      <c r="DH90" s="27"/>
      <c r="DI90"/>
    </row>
    <row r="91" spans="1:113" s="36" customFormat="1" ht="15.75" customHeight="1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69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33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24"/>
      <c r="DG91" s="27"/>
      <c r="DH91" s="27"/>
      <c r="DI91"/>
    </row>
    <row r="92" spans="1:113" s="36" customFormat="1" ht="30" customHeight="1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69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33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24"/>
      <c r="DG92" s="27"/>
      <c r="DH92" s="27"/>
      <c r="DI92"/>
    </row>
    <row r="93" spans="1:113" s="36" customFormat="1" ht="15.75" customHeight="1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69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33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24"/>
      <c r="DG93" s="27"/>
      <c r="DH93" s="27"/>
      <c r="DI93"/>
    </row>
    <row r="94" spans="1:113" s="36" customFormat="1" ht="15.75" customHeight="1">
      <c r="A94" s="187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24"/>
      <c r="DG94" s="27"/>
      <c r="DH94" s="27"/>
      <c r="DI94"/>
    </row>
    <row r="95" spans="1:113" s="36" customFormat="1" ht="47.25" customHeight="1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92"/>
      <c r="CM95" s="195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74"/>
      <c r="DG95" s="27"/>
      <c r="DH95" s="27"/>
      <c r="DI95"/>
    </row>
    <row r="96" spans="1:113" s="36" customFormat="1" ht="15.75" customHeight="1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8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74"/>
      <c r="DG96" s="27"/>
      <c r="DH96" s="27"/>
      <c r="DI96"/>
    </row>
    <row r="97" spans="1:113" s="36" customFormat="1" ht="28.5" customHeight="1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74"/>
      <c r="DG97" s="27"/>
      <c r="DH97" s="39">
        <f>CM174</f>
        <v>0</v>
      </c>
      <c r="DI97"/>
    </row>
    <row r="98" spans="1:113" s="36" customFormat="1" ht="15.75" customHeight="1" hidden="1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1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69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92"/>
      <c r="CM98" s="195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74"/>
      <c r="DG98" s="27"/>
      <c r="DH98" s="27"/>
      <c r="DI98"/>
    </row>
    <row r="99" spans="1:113" s="36" customFormat="1" ht="31.5" customHeight="1" hidden="1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79"/>
      <c r="DG99" s="27"/>
      <c r="DH99" s="27"/>
      <c r="DI99"/>
    </row>
    <row r="100" spans="1:113" s="36" customFormat="1" ht="30.75" customHeight="1" hidden="1">
      <c r="A100" s="193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1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69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92"/>
      <c r="CM100" s="195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74"/>
      <c r="DG100" s="27"/>
      <c r="DH100" s="27"/>
      <c r="DI100"/>
    </row>
    <row r="101" spans="1:113" s="36" customFormat="1" ht="15.75" customHeight="1" hidden="1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74"/>
      <c r="DG101" s="27"/>
      <c r="DH101" s="39">
        <f>CM177+CM179</f>
        <v>0</v>
      </c>
      <c r="DI101"/>
    </row>
    <row r="102" spans="1:113" s="36" customFormat="1" ht="15.75" customHeight="1">
      <c r="A102" s="187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74"/>
      <c r="DG102" s="27"/>
      <c r="DH102" s="27"/>
      <c r="DI102"/>
    </row>
    <row r="103" spans="1:113" s="36" customFormat="1" ht="15.75" customHeight="1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1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69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92"/>
      <c r="CM103" s="195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74"/>
      <c r="DG103" s="27"/>
      <c r="DH103" s="27"/>
      <c r="DI103"/>
    </row>
    <row r="104" spans="1:113" s="36" customFormat="1" ht="15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79"/>
      <c r="DG104" s="27"/>
      <c r="DH104" s="27"/>
      <c r="DI104"/>
    </row>
    <row r="105" spans="1:113" s="36" customFormat="1" ht="15.75">
      <c r="A105" s="187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74"/>
      <c r="DG105" s="27"/>
      <c r="DH105" s="39">
        <f>CM182</f>
        <v>0</v>
      </c>
      <c r="DI105"/>
    </row>
    <row r="106" spans="1:113" s="36" customFormat="1" ht="15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69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69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33"/>
      <c r="CM106" s="194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74"/>
      <c r="DG106" s="27"/>
      <c r="DH106" s="39">
        <f>CM185</f>
        <v>0</v>
      </c>
      <c r="DI106"/>
    </row>
    <row r="107" spans="1:112" ht="15.75">
      <c r="A107" s="187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74"/>
      <c r="DG107" s="27"/>
      <c r="DH107" s="39" t="e">
        <f>#REF!+#REF!+DH79+DH97+DH101+DH105+DH106</f>
        <v>#REF!</v>
      </c>
    </row>
    <row r="108" spans="1:112" ht="15.7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33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74"/>
      <c r="DG108" s="29"/>
      <c r="DH108" s="29"/>
    </row>
    <row r="109" spans="1:112" ht="15.7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33"/>
      <c r="CM109" s="80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74"/>
      <c r="DG109" s="29"/>
      <c r="DH109" s="29"/>
    </row>
    <row r="110" spans="1:112" ht="15.7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33"/>
      <c r="CM110" s="80"/>
      <c r="CN110" s="192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74"/>
      <c r="DG110" s="29"/>
      <c r="DH110" s="29"/>
    </row>
    <row r="111" spans="1:112" ht="15.75">
      <c r="A111" s="187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74"/>
      <c r="DG111" s="29"/>
      <c r="DH111" s="39">
        <f>CM187+CN188</f>
        <v>0</v>
      </c>
    </row>
    <row r="112" spans="1:112" ht="15.75">
      <c r="A112" s="187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9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2"/>
      <c r="CM112" s="190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189"/>
      <c r="DE112" s="189"/>
      <c r="DF112" s="74"/>
      <c r="DG112" s="27"/>
      <c r="DH112" s="27"/>
    </row>
    <row r="113" spans="1:112" ht="15.75">
      <c r="A113" s="2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33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74"/>
      <c r="DG113" s="27"/>
      <c r="DH113" s="27"/>
    </row>
    <row r="114" spans="1:112" ht="15.75">
      <c r="A114" s="66"/>
      <c r="B114" s="66"/>
      <c r="C114" s="66"/>
      <c r="D114" s="66"/>
      <c r="E114" s="66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74"/>
      <c r="DG114" s="27"/>
      <c r="DH114" s="27"/>
    </row>
    <row r="115" spans="1:11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66"/>
      <c r="DG115" s="27"/>
      <c r="DH115" s="27"/>
    </row>
    <row r="116" spans="1:112" ht="15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66"/>
      <c r="DG116" s="27"/>
      <c r="DH116" s="27"/>
    </row>
    <row r="117" spans="1:113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9"/>
      <c r="DG117" s="70"/>
      <c r="DH117" s="70"/>
      <c r="DI117" s="36"/>
    </row>
    <row r="118" spans="1:113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66"/>
      <c r="DG118" s="67"/>
      <c r="DH118" s="67"/>
      <c r="DI118" s="36"/>
    </row>
    <row r="119" spans="1:113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180"/>
      <c r="CR119" s="180"/>
      <c r="CS119" s="180"/>
      <c r="CT119" s="180"/>
      <c r="CU119" s="180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69"/>
      <c r="DG119" s="70"/>
      <c r="DH119" s="70"/>
      <c r="DI119" s="36"/>
    </row>
    <row r="120" spans="1:113" ht="15.7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66"/>
      <c r="DG120" s="67"/>
      <c r="DH120" s="67"/>
      <c r="DI120" s="36"/>
    </row>
    <row r="121" spans="1:113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66"/>
      <c r="DG121" s="67"/>
      <c r="DH121" s="67"/>
      <c r="DI121" s="36"/>
    </row>
    <row r="122" spans="1:113" ht="16.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71"/>
      <c r="DG122" s="67"/>
      <c r="DH122" s="67"/>
      <c r="DI122" s="36"/>
    </row>
    <row r="123" spans="1:113" ht="16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203"/>
      <c r="BA123" s="203"/>
      <c r="BB123" s="203"/>
      <c r="BC123" s="203"/>
      <c r="BD123" s="203"/>
      <c r="BE123" s="203"/>
      <c r="BF123" s="203"/>
      <c r="BG123" s="203"/>
      <c r="BH123" s="203"/>
      <c r="BI123" s="203"/>
      <c r="BJ123" s="203"/>
      <c r="BK123" s="203"/>
      <c r="BL123" s="203"/>
      <c r="BM123" s="203"/>
      <c r="BN123" s="203"/>
      <c r="BO123" s="203"/>
      <c r="BP123" s="203"/>
      <c r="BQ123" s="203"/>
      <c r="BR123" s="203"/>
      <c r="BS123" s="203"/>
      <c r="BT123" s="203"/>
      <c r="BU123" s="203"/>
      <c r="BV123" s="203"/>
      <c r="BW123" s="203"/>
      <c r="BX123" s="203"/>
      <c r="BY123" s="203"/>
      <c r="BZ123" s="203"/>
      <c r="CA123" s="203"/>
      <c r="CB123" s="203"/>
      <c r="CC123" s="203"/>
      <c r="CD123" s="203"/>
      <c r="CE123" s="203"/>
      <c r="CF123" s="203"/>
      <c r="CG123" s="203"/>
      <c r="CH123" s="203"/>
      <c r="CI123" s="203"/>
      <c r="CJ123" s="203"/>
      <c r="CK123" s="203"/>
      <c r="CL123" s="203"/>
      <c r="CM123" s="203"/>
      <c r="CN123" s="203"/>
      <c r="CO123" s="203"/>
      <c r="CP123" s="203"/>
      <c r="CQ123" s="203"/>
      <c r="CR123" s="203"/>
      <c r="CS123" s="203"/>
      <c r="CT123" s="203"/>
      <c r="CU123" s="203"/>
      <c r="CV123" s="203"/>
      <c r="CW123" s="203"/>
      <c r="CX123" s="203"/>
      <c r="CY123" s="203"/>
      <c r="CZ123" s="203"/>
      <c r="DA123" s="203"/>
      <c r="DB123" s="203"/>
      <c r="DC123" s="203"/>
      <c r="DD123" s="203"/>
      <c r="DE123" s="203"/>
      <c r="DF123" s="71"/>
      <c r="DG123" s="67"/>
      <c r="DH123" s="67"/>
      <c r="DI123" s="36"/>
    </row>
    <row r="124" spans="1:113" ht="16.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201"/>
      <c r="CH124" s="201"/>
      <c r="CI124" s="201"/>
      <c r="CJ124" s="201"/>
      <c r="CK124" s="201"/>
      <c r="CL124" s="201"/>
      <c r="CM124" s="201"/>
      <c r="CN124" s="201"/>
      <c r="CO124" s="201"/>
      <c r="CP124" s="201"/>
      <c r="CQ124" s="201"/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/>
      <c r="DE124" s="201"/>
      <c r="DF124" s="71"/>
      <c r="DG124" s="67"/>
      <c r="DH124" s="67"/>
      <c r="DI124" s="36"/>
    </row>
    <row r="125" spans="1:113" ht="16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3"/>
      <c r="BW125" s="203"/>
      <c r="BX125" s="203"/>
      <c r="BY125" s="203"/>
      <c r="BZ125" s="203"/>
      <c r="CA125" s="203"/>
      <c r="CB125" s="203"/>
      <c r="CC125" s="203"/>
      <c r="CD125" s="203"/>
      <c r="CE125" s="203"/>
      <c r="CF125" s="203"/>
      <c r="CG125" s="203"/>
      <c r="CH125" s="203"/>
      <c r="CI125" s="203"/>
      <c r="CJ125" s="203"/>
      <c r="CK125" s="203"/>
      <c r="CL125" s="203"/>
      <c r="CM125" s="203"/>
      <c r="CN125" s="203"/>
      <c r="CO125" s="203"/>
      <c r="CP125" s="203"/>
      <c r="CQ125" s="203"/>
      <c r="CR125" s="203"/>
      <c r="CS125" s="203"/>
      <c r="CT125" s="203"/>
      <c r="CU125" s="203"/>
      <c r="CV125" s="203"/>
      <c r="CW125" s="203"/>
      <c r="CX125" s="203"/>
      <c r="CY125" s="203"/>
      <c r="CZ125" s="203"/>
      <c r="DA125" s="203"/>
      <c r="DB125" s="203"/>
      <c r="DC125" s="203"/>
      <c r="DD125" s="203"/>
      <c r="DE125" s="203"/>
      <c r="DF125" s="71"/>
      <c r="DG125" s="67"/>
      <c r="DH125" s="67"/>
      <c r="DI125" s="36"/>
    </row>
    <row r="126" spans="1:113" ht="15.7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66"/>
      <c r="DG126" s="67"/>
      <c r="DH126" s="67"/>
      <c r="DI126" s="36"/>
    </row>
    <row r="127" spans="1:113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203"/>
      <c r="BI127" s="203"/>
      <c r="BJ127" s="203"/>
      <c r="BK127" s="203"/>
      <c r="BL127" s="203"/>
      <c r="BM127" s="11"/>
      <c r="BN127" s="11"/>
      <c r="BO127" s="11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204"/>
      <c r="CP127" s="204"/>
      <c r="CQ127" s="204"/>
      <c r="CR127" s="204"/>
      <c r="CS127" s="204"/>
      <c r="CT127" s="204"/>
      <c r="CU127" s="205"/>
      <c r="CV127" s="205"/>
      <c r="CW127" s="205"/>
      <c r="CX127" s="11"/>
      <c r="CY127" s="11"/>
      <c r="CZ127" s="11"/>
      <c r="DA127" s="11"/>
      <c r="DB127" s="11"/>
      <c r="DC127" s="11"/>
      <c r="DD127" s="11"/>
      <c r="DE127" s="11"/>
      <c r="DF127" s="66"/>
      <c r="DG127" s="67"/>
      <c r="DH127" s="67"/>
      <c r="DI127" s="36"/>
    </row>
    <row r="128" spans="1:113" ht="15.7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201"/>
      <c r="CA128" s="201"/>
      <c r="CB128" s="201"/>
      <c r="CC128" s="201"/>
      <c r="CD128" s="201"/>
      <c r="CE128" s="201"/>
      <c r="CF128" s="201"/>
      <c r="CG128" s="201"/>
      <c r="CH128" s="201"/>
      <c r="CI128" s="201"/>
      <c r="CJ128" s="201"/>
      <c r="CK128" s="201"/>
      <c r="CL128" s="201"/>
      <c r="CM128" s="201"/>
      <c r="CN128" s="201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73"/>
      <c r="DG128" s="67"/>
      <c r="DH128" s="67"/>
      <c r="DI128" s="36"/>
    </row>
    <row r="129" spans="1:113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73"/>
      <c r="DG129" s="67"/>
      <c r="DH129" s="67"/>
      <c r="DI129" s="36"/>
    </row>
    <row r="130" spans="1:113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74"/>
      <c r="DG130" s="67"/>
      <c r="DH130" s="67"/>
      <c r="DI130" s="36"/>
    </row>
    <row r="131" spans="1:113" ht="16.5">
      <c r="A131" s="202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  <c r="BI131" s="202"/>
      <c r="BJ131" s="202"/>
      <c r="BK131" s="202"/>
      <c r="BL131" s="202"/>
      <c r="BM131" s="202"/>
      <c r="BN131" s="202"/>
      <c r="BO131" s="202"/>
      <c r="BP131" s="202"/>
      <c r="BQ131" s="202"/>
      <c r="BR131" s="202"/>
      <c r="BS131" s="202"/>
      <c r="BT131" s="202"/>
      <c r="BU131" s="202"/>
      <c r="BV131" s="202"/>
      <c r="BW131" s="202"/>
      <c r="BX131" s="202"/>
      <c r="BY131" s="202"/>
      <c r="BZ131" s="202"/>
      <c r="CA131" s="202"/>
      <c r="CB131" s="202"/>
      <c r="CC131" s="202"/>
      <c r="CD131" s="202"/>
      <c r="CE131" s="202"/>
      <c r="CF131" s="202"/>
      <c r="CG131" s="202"/>
      <c r="CH131" s="202"/>
      <c r="CI131" s="202"/>
      <c r="CJ131" s="202"/>
      <c r="CK131" s="202"/>
      <c r="CL131" s="202"/>
      <c r="CM131" s="202"/>
      <c r="CN131" s="202"/>
      <c r="CO131" s="202"/>
      <c r="CP131" s="202"/>
      <c r="CQ131" s="202"/>
      <c r="CR131" s="202"/>
      <c r="CS131" s="202"/>
      <c r="CT131" s="202"/>
      <c r="CU131" s="202"/>
      <c r="CV131" s="202"/>
      <c r="CW131" s="202"/>
      <c r="CX131" s="202"/>
      <c r="CY131" s="202"/>
      <c r="CZ131" s="202"/>
      <c r="DA131" s="202"/>
      <c r="DB131" s="202"/>
      <c r="DC131" s="202"/>
      <c r="DD131" s="202"/>
      <c r="DE131" s="202"/>
      <c r="DF131" s="74"/>
      <c r="DG131" s="67"/>
      <c r="DH131" s="67"/>
      <c r="DI131" s="36"/>
    </row>
    <row r="132" spans="1:113" ht="16.5">
      <c r="A132" s="202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202"/>
      <c r="BZ132" s="202"/>
      <c r="CA132" s="202"/>
      <c r="CB132" s="202"/>
      <c r="CC132" s="202"/>
      <c r="CD132" s="202"/>
      <c r="CE132" s="202"/>
      <c r="CF132" s="202"/>
      <c r="CG132" s="202"/>
      <c r="CH132" s="202"/>
      <c r="CI132" s="202"/>
      <c r="CJ132" s="202"/>
      <c r="CK132" s="202"/>
      <c r="CL132" s="202"/>
      <c r="CM132" s="202"/>
      <c r="CN132" s="202"/>
      <c r="CO132" s="202"/>
      <c r="CP132" s="202"/>
      <c r="CQ132" s="202"/>
      <c r="CR132" s="202"/>
      <c r="CS132" s="202"/>
      <c r="CT132" s="202"/>
      <c r="CU132" s="202"/>
      <c r="CV132" s="202"/>
      <c r="CW132" s="202"/>
      <c r="CX132" s="202"/>
      <c r="CY132" s="202"/>
      <c r="CZ132" s="202"/>
      <c r="DA132" s="202"/>
      <c r="DB132" s="202"/>
      <c r="DC132" s="202"/>
      <c r="DD132" s="202"/>
      <c r="DE132" s="202"/>
      <c r="DF132" s="76"/>
      <c r="DG132" s="67"/>
      <c r="DH132" s="77"/>
      <c r="DI132" s="36"/>
    </row>
    <row r="133" spans="1:113" ht="16.5">
      <c r="A133" s="202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  <c r="BI133" s="202"/>
      <c r="BJ133" s="202"/>
      <c r="BK133" s="20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202"/>
      <c r="CF133" s="202"/>
      <c r="CG133" s="202"/>
      <c r="CH133" s="202"/>
      <c r="CI133" s="202"/>
      <c r="CJ133" s="202"/>
      <c r="CK133" s="202"/>
      <c r="CL133" s="202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2"/>
      <c r="DD133" s="202"/>
      <c r="DE133" s="202"/>
      <c r="DF133" s="76"/>
      <c r="DG133" s="67"/>
      <c r="DH133" s="77"/>
      <c r="DI133" s="36"/>
    </row>
    <row r="134" spans="1:113" ht="16.5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  <c r="BI134" s="202"/>
      <c r="BJ134" s="202"/>
      <c r="BK134" s="202"/>
      <c r="BL134" s="202"/>
      <c r="BM134" s="202"/>
      <c r="BN134" s="202"/>
      <c r="BO134" s="202"/>
      <c r="BP134" s="202"/>
      <c r="BQ134" s="202"/>
      <c r="BR134" s="202"/>
      <c r="BS134" s="202"/>
      <c r="BT134" s="202"/>
      <c r="BU134" s="202"/>
      <c r="BV134" s="202"/>
      <c r="BW134" s="202"/>
      <c r="BX134" s="202"/>
      <c r="BY134" s="202"/>
      <c r="BZ134" s="202"/>
      <c r="CA134" s="202"/>
      <c r="CB134" s="202"/>
      <c r="CC134" s="202"/>
      <c r="CD134" s="202"/>
      <c r="CE134" s="202"/>
      <c r="CF134" s="202"/>
      <c r="CG134" s="202"/>
      <c r="CH134" s="202"/>
      <c r="CI134" s="202"/>
      <c r="CJ134" s="202"/>
      <c r="CK134" s="202"/>
      <c r="CL134" s="202"/>
      <c r="CM134" s="202"/>
      <c r="CN134" s="202"/>
      <c r="CO134" s="202"/>
      <c r="CP134" s="202"/>
      <c r="CQ134" s="202"/>
      <c r="CR134" s="202"/>
      <c r="CS134" s="202"/>
      <c r="CT134" s="202"/>
      <c r="CU134" s="202"/>
      <c r="CV134" s="202"/>
      <c r="CW134" s="202"/>
      <c r="CX134" s="202"/>
      <c r="CY134" s="202"/>
      <c r="CZ134" s="202"/>
      <c r="DA134" s="202"/>
      <c r="DB134" s="202"/>
      <c r="DC134" s="202"/>
      <c r="DD134" s="202"/>
      <c r="DE134" s="202"/>
      <c r="DF134" s="76"/>
      <c r="DG134" s="67"/>
      <c r="DH134" s="77"/>
      <c r="DI134" s="36"/>
    </row>
    <row r="135" spans="1:113" ht="15.75">
      <c r="A135" s="11"/>
      <c r="B135" s="11"/>
      <c r="C135" s="11"/>
      <c r="D135" s="11"/>
      <c r="E135" s="11"/>
      <c r="F135" s="11"/>
      <c r="G135" s="179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0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  <c r="CS135" s="180"/>
      <c r="CT135" s="180"/>
      <c r="CU135" s="180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74"/>
      <c r="DG135" s="67"/>
      <c r="DH135" s="67"/>
      <c r="DI135" s="36"/>
    </row>
    <row r="136" spans="1:113" ht="15.75">
      <c r="A136" s="11"/>
      <c r="B136" s="11"/>
      <c r="C136" s="11"/>
      <c r="D136" s="11"/>
      <c r="E136" s="11"/>
      <c r="F136" s="11"/>
      <c r="G136" s="34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74"/>
      <c r="DG136" s="67"/>
      <c r="DH136" s="67"/>
      <c r="DI136" s="36"/>
    </row>
    <row r="137" spans="1:113" ht="15.75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191"/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191"/>
      <c r="CI137" s="191"/>
      <c r="CJ137" s="191"/>
      <c r="CK137" s="191"/>
      <c r="CL137" s="72"/>
      <c r="CM137" s="191"/>
      <c r="CN137" s="191"/>
      <c r="CO137" s="191"/>
      <c r="CP137" s="191"/>
      <c r="CQ137" s="191"/>
      <c r="CR137" s="191"/>
      <c r="CS137" s="191"/>
      <c r="CT137" s="191"/>
      <c r="CU137" s="191"/>
      <c r="CV137" s="191"/>
      <c r="CW137" s="191"/>
      <c r="CX137" s="191"/>
      <c r="CY137" s="191"/>
      <c r="CZ137" s="191"/>
      <c r="DA137" s="191"/>
      <c r="DB137" s="191"/>
      <c r="DC137" s="191"/>
      <c r="DD137" s="191"/>
      <c r="DE137" s="191"/>
      <c r="DF137" s="74"/>
      <c r="DG137" s="67"/>
      <c r="DH137" s="67"/>
      <c r="DI137" s="36"/>
    </row>
    <row r="138" spans="1:113" ht="15.75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  <c r="BS138" s="187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7"/>
      <c r="DE138" s="187"/>
      <c r="DF138" s="76"/>
      <c r="DG138" s="67"/>
      <c r="DH138" s="77"/>
      <c r="DI138" s="36"/>
    </row>
    <row r="139" spans="1:113" ht="15.75">
      <c r="A139" s="187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78"/>
      <c r="DG139" s="67"/>
      <c r="DH139" s="67"/>
      <c r="DI139" s="36"/>
    </row>
    <row r="140" spans="1:113" ht="15.75">
      <c r="A140" s="19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92"/>
      <c r="CM140" s="195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74"/>
      <c r="DG140" s="67"/>
      <c r="DH140" s="67"/>
      <c r="DI140" s="36"/>
    </row>
    <row r="141" spans="1:113" ht="15.75">
      <c r="A141" s="193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8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6"/>
      <c r="DF141" s="74"/>
      <c r="DG141" s="67"/>
      <c r="DH141" s="67"/>
      <c r="DI141" s="36"/>
    </row>
    <row r="142" spans="1:113" ht="15.75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69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92"/>
      <c r="CM142" s="195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74"/>
      <c r="DG142" s="67"/>
      <c r="DH142" s="67"/>
      <c r="DI142" s="36"/>
    </row>
    <row r="143" spans="1:113" ht="15.75">
      <c r="A143" s="193"/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  <c r="DE143" s="156"/>
      <c r="DF143" s="74"/>
      <c r="DG143" s="67"/>
      <c r="DH143" s="67"/>
      <c r="DI143" s="36"/>
    </row>
    <row r="144" spans="1:113" ht="15.75">
      <c r="A144" s="193"/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92"/>
      <c r="CM144" s="195"/>
      <c r="CN144" s="195"/>
      <c r="CO144" s="195"/>
      <c r="CP144" s="195"/>
      <c r="CQ144" s="195"/>
      <c r="CR144" s="195"/>
      <c r="CS144" s="195"/>
      <c r="CT144" s="195"/>
      <c r="CU144" s="195"/>
      <c r="CV144" s="195"/>
      <c r="CW144" s="195"/>
      <c r="CX144" s="195"/>
      <c r="CY144" s="195"/>
      <c r="CZ144" s="195"/>
      <c r="DA144" s="195"/>
      <c r="DB144" s="195"/>
      <c r="DC144" s="195"/>
      <c r="DD144" s="195"/>
      <c r="DE144" s="195"/>
      <c r="DF144" s="74"/>
      <c r="DG144" s="67"/>
      <c r="DH144" s="67"/>
      <c r="DI144" s="36"/>
    </row>
    <row r="145" spans="1:113" ht="15.75">
      <c r="A145" s="193"/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195"/>
      <c r="DE145" s="195"/>
      <c r="DF145" s="74"/>
      <c r="DG145" s="67"/>
      <c r="DH145" s="67"/>
      <c r="DI145" s="36"/>
    </row>
    <row r="146" spans="1:113" ht="15.75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7"/>
      <c r="BR146" s="187"/>
      <c r="BS146" s="187"/>
      <c r="BT146" s="187"/>
      <c r="BU146" s="187"/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7"/>
      <c r="CF146" s="187"/>
      <c r="CG146" s="187"/>
      <c r="CH146" s="187"/>
      <c r="CI146" s="187"/>
      <c r="CJ146" s="187"/>
      <c r="CK146" s="187"/>
      <c r="CL146" s="187"/>
      <c r="CM146" s="187"/>
      <c r="CN146" s="187"/>
      <c r="CO146" s="187"/>
      <c r="CP146" s="187"/>
      <c r="CQ146" s="187"/>
      <c r="CR146" s="187"/>
      <c r="CS146" s="187"/>
      <c r="CT146" s="187"/>
      <c r="CU146" s="187"/>
      <c r="CV146" s="187"/>
      <c r="CW146" s="187"/>
      <c r="CX146" s="187"/>
      <c r="CY146" s="187"/>
      <c r="CZ146" s="187"/>
      <c r="DA146" s="187"/>
      <c r="DB146" s="187"/>
      <c r="DC146" s="187"/>
      <c r="DD146" s="187"/>
      <c r="DE146" s="187"/>
      <c r="DF146" s="74"/>
      <c r="DG146" s="67"/>
      <c r="DH146" s="67"/>
      <c r="DI146" s="36"/>
    </row>
    <row r="147" spans="1:113" ht="15.75">
      <c r="A147" s="193"/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92"/>
      <c r="CM147" s="195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79"/>
      <c r="DG147" s="67"/>
      <c r="DH147" s="67"/>
      <c r="DI147" s="36"/>
    </row>
    <row r="148" spans="1:113" ht="15.75">
      <c r="A148" s="193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8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74"/>
      <c r="DG148" s="67"/>
      <c r="DH148" s="77"/>
      <c r="DI148" s="36"/>
    </row>
    <row r="149" spans="1:113" ht="15.75">
      <c r="A149" s="193"/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92"/>
      <c r="CM149" s="195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74"/>
      <c r="DG149" s="67"/>
      <c r="DH149" s="77"/>
      <c r="DI149" s="36"/>
    </row>
    <row r="150" spans="1:113" ht="15.75">
      <c r="A150" s="193"/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8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69"/>
      <c r="CL150" s="156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74"/>
      <c r="DG150" s="67"/>
      <c r="DH150" s="77"/>
      <c r="DI150" s="36"/>
    </row>
    <row r="151" spans="1:113" ht="15.75">
      <c r="A151" s="193"/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92"/>
      <c r="CM151" s="195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200"/>
      <c r="DG151" s="67"/>
      <c r="DH151" s="67"/>
      <c r="DI151" s="36"/>
    </row>
    <row r="152" spans="1:113" ht="15.75">
      <c r="A152" s="193"/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8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200"/>
      <c r="DG152" s="67"/>
      <c r="DH152" s="67"/>
      <c r="DI152" s="36"/>
    </row>
    <row r="153" spans="1:113" ht="15.75">
      <c r="A153" s="193"/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1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69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92"/>
      <c r="CM153" s="195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200"/>
      <c r="DG153" s="67"/>
      <c r="DH153" s="67"/>
      <c r="DI153" s="36"/>
    </row>
    <row r="154" spans="1:113" ht="15.75">
      <c r="A154" s="193"/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200"/>
      <c r="DG154" s="67"/>
      <c r="DH154" s="67"/>
      <c r="DI154" s="36"/>
    </row>
    <row r="155" spans="1:113" ht="15.75">
      <c r="A155" s="187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88"/>
      <c r="BS155" s="188"/>
      <c r="BT155" s="188"/>
      <c r="BU155" s="188"/>
      <c r="BV155" s="188"/>
      <c r="BW155" s="188"/>
      <c r="BX155" s="188"/>
      <c r="BY155" s="188"/>
      <c r="BZ155" s="188"/>
      <c r="CA155" s="188"/>
      <c r="CB155" s="188"/>
      <c r="CC155" s="188"/>
      <c r="CD155" s="188"/>
      <c r="CE155" s="188"/>
      <c r="CF155" s="188"/>
      <c r="CG155" s="188"/>
      <c r="CH155" s="188"/>
      <c r="CI155" s="188"/>
      <c r="CJ155" s="188"/>
      <c r="CK155" s="188"/>
      <c r="CL155" s="188"/>
      <c r="CM155" s="188"/>
      <c r="CN155" s="188"/>
      <c r="CO155" s="188"/>
      <c r="CP155" s="188"/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8"/>
      <c r="DE155" s="188"/>
      <c r="DF155" s="200"/>
      <c r="DG155" s="67"/>
      <c r="DH155" s="67"/>
      <c r="DI155" s="36"/>
    </row>
    <row r="156" spans="1:113" ht="15.75">
      <c r="A156" s="193"/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92"/>
      <c r="CM156" s="195"/>
      <c r="CN156" s="156"/>
      <c r="CO156" s="156"/>
      <c r="CP156" s="156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6"/>
      <c r="DC156" s="156"/>
      <c r="DD156" s="156"/>
      <c r="DE156" s="156"/>
      <c r="DF156" s="24"/>
      <c r="DG156" s="67"/>
      <c r="DH156" s="67"/>
      <c r="DI156" s="36"/>
    </row>
    <row r="157" spans="1:113" ht="15.75">
      <c r="A157" s="193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8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6"/>
      <c r="DE157" s="156"/>
      <c r="DF157" s="24"/>
      <c r="DG157" s="67"/>
      <c r="DH157" s="67"/>
      <c r="DI157" s="36"/>
    </row>
    <row r="158" spans="1:113" ht="15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11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169"/>
      <c r="BU158" s="156"/>
      <c r="BV158" s="156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92"/>
      <c r="CM158" s="195"/>
      <c r="CN158" s="156"/>
      <c r="CO158" s="156"/>
      <c r="CP158" s="156"/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6"/>
      <c r="DF158" s="24"/>
      <c r="DG158" s="67"/>
      <c r="DH158" s="67"/>
      <c r="DI158" s="36"/>
    </row>
    <row r="159" spans="1:113" ht="15.75">
      <c r="A159" s="193"/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9"/>
      <c r="AT159" s="199"/>
      <c r="AU159" s="199"/>
      <c r="AV159" s="199"/>
      <c r="AW159" s="199"/>
      <c r="AX159" s="199"/>
      <c r="AY159" s="199"/>
      <c r="AZ159" s="199"/>
      <c r="BA159" s="199"/>
      <c r="BB159" s="199"/>
      <c r="BC159" s="199"/>
      <c r="BD159" s="199"/>
      <c r="BE159" s="199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  <c r="BS159" s="199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  <c r="DA159" s="156"/>
      <c r="DB159" s="156"/>
      <c r="DC159" s="156"/>
      <c r="DD159" s="156"/>
      <c r="DE159" s="156"/>
      <c r="DF159" s="24"/>
      <c r="DG159" s="67"/>
      <c r="DH159" s="67"/>
      <c r="DI159" s="36"/>
    </row>
    <row r="160" spans="1:113" ht="15.75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1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69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92"/>
      <c r="CM160" s="195"/>
      <c r="CN160" s="156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6"/>
      <c r="DE160" s="156"/>
      <c r="DF160" s="24"/>
      <c r="DG160" s="67"/>
      <c r="DH160" s="67"/>
      <c r="DI160" s="36"/>
    </row>
    <row r="161" spans="1:113" ht="15.75">
      <c r="A161" s="193"/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92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24"/>
      <c r="DG161" s="67"/>
      <c r="DH161" s="67"/>
      <c r="DI161" s="36"/>
    </row>
    <row r="162" spans="1:113" ht="15.75">
      <c r="A162" s="193"/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92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24"/>
      <c r="DG162" s="67"/>
      <c r="DH162" s="67"/>
      <c r="DI162" s="36"/>
    </row>
    <row r="163" spans="1:113" ht="15.75">
      <c r="A163" s="193"/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92"/>
      <c r="CM163" s="156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24"/>
      <c r="DG163" s="67"/>
      <c r="DH163" s="67"/>
      <c r="DI163" s="36"/>
    </row>
    <row r="164" spans="1:113" ht="15.75">
      <c r="A164" s="193"/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92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  <c r="CW164" s="156"/>
      <c r="CX164" s="156"/>
      <c r="CY164" s="156"/>
      <c r="CZ164" s="156"/>
      <c r="DA164" s="156"/>
      <c r="DB164" s="156"/>
      <c r="DC164" s="156"/>
      <c r="DD164" s="156"/>
      <c r="DE164" s="156"/>
      <c r="DF164" s="74"/>
      <c r="DG164" s="67"/>
      <c r="DH164" s="67"/>
      <c r="DI164" s="36"/>
    </row>
    <row r="165" spans="1:113" ht="15.75">
      <c r="A165" s="193"/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3"/>
      <c r="AR165" s="193"/>
      <c r="AS165" s="199"/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69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6"/>
      <c r="CL165" s="33"/>
      <c r="CM165" s="195"/>
      <c r="CN165" s="156"/>
      <c r="CO165" s="156"/>
      <c r="CP165" s="156"/>
      <c r="CQ165" s="156"/>
      <c r="CR165" s="156"/>
      <c r="CS165" s="156"/>
      <c r="CT165" s="156"/>
      <c r="CU165" s="156"/>
      <c r="CV165" s="156"/>
      <c r="CW165" s="156"/>
      <c r="CX165" s="156"/>
      <c r="CY165" s="156"/>
      <c r="CZ165" s="156"/>
      <c r="DA165" s="156"/>
      <c r="DB165" s="156"/>
      <c r="DC165" s="156"/>
      <c r="DD165" s="156"/>
      <c r="DE165" s="156"/>
      <c r="DF165" s="74"/>
      <c r="DG165" s="67"/>
      <c r="DH165" s="67"/>
      <c r="DI165" s="36"/>
    </row>
    <row r="166" spans="1:113" ht="15.75">
      <c r="A166" s="193"/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69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6"/>
      <c r="CL166" s="33"/>
      <c r="CM166" s="195"/>
      <c r="CN166" s="195"/>
      <c r="CO166" s="195"/>
      <c r="CP166" s="195"/>
      <c r="CQ166" s="195"/>
      <c r="CR166" s="195"/>
      <c r="CS166" s="195"/>
      <c r="CT166" s="195"/>
      <c r="CU166" s="195"/>
      <c r="CV166" s="195"/>
      <c r="CW166" s="195"/>
      <c r="CX166" s="195"/>
      <c r="CY166" s="195"/>
      <c r="CZ166" s="195"/>
      <c r="DA166" s="195"/>
      <c r="DB166" s="195"/>
      <c r="DC166" s="195"/>
      <c r="DD166" s="195"/>
      <c r="DE166" s="195"/>
      <c r="DF166" s="74"/>
      <c r="DG166" s="67"/>
      <c r="DH166" s="77"/>
      <c r="DI166" s="36"/>
    </row>
    <row r="167" spans="1:113" ht="15.75">
      <c r="A167" s="193"/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69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33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74"/>
      <c r="DG167" s="67"/>
      <c r="DH167" s="67"/>
      <c r="DI167" s="36"/>
    </row>
    <row r="168" spans="1:113" ht="15.75">
      <c r="A168" s="193"/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  <c r="BS168" s="199"/>
      <c r="BT168" s="169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33"/>
      <c r="CM168" s="195"/>
      <c r="CN168" s="195"/>
      <c r="CO168" s="195"/>
      <c r="CP168" s="195"/>
      <c r="CQ168" s="195"/>
      <c r="CR168" s="195"/>
      <c r="CS168" s="195"/>
      <c r="CT168" s="195"/>
      <c r="CU168" s="195"/>
      <c r="CV168" s="195"/>
      <c r="CW168" s="195"/>
      <c r="CX168" s="195"/>
      <c r="CY168" s="195"/>
      <c r="CZ168" s="195"/>
      <c r="DA168" s="195"/>
      <c r="DB168" s="195"/>
      <c r="DC168" s="195"/>
      <c r="DD168" s="195"/>
      <c r="DE168" s="195"/>
      <c r="DF168" s="79"/>
      <c r="DG168" s="67"/>
      <c r="DH168" s="67"/>
      <c r="DI168" s="36"/>
    </row>
    <row r="169" spans="1:113" ht="15.75">
      <c r="A169" s="193"/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199"/>
      <c r="BQ169" s="199"/>
      <c r="BR169" s="199"/>
      <c r="BS169" s="199"/>
      <c r="BT169" s="169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33"/>
      <c r="CM169" s="195"/>
      <c r="CN169" s="195"/>
      <c r="CO169" s="195"/>
      <c r="CP169" s="195"/>
      <c r="CQ169" s="195"/>
      <c r="CR169" s="195"/>
      <c r="CS169" s="195"/>
      <c r="CT169" s="195"/>
      <c r="CU169" s="195"/>
      <c r="CV169" s="195"/>
      <c r="CW169" s="195"/>
      <c r="CX169" s="195"/>
      <c r="CY169" s="195"/>
      <c r="CZ169" s="195"/>
      <c r="DA169" s="195"/>
      <c r="DB169" s="195"/>
      <c r="DC169" s="195"/>
      <c r="DD169" s="195"/>
      <c r="DE169" s="195"/>
      <c r="DF169" s="74"/>
      <c r="DG169" s="67"/>
      <c r="DH169" s="67"/>
      <c r="DI169" s="36"/>
    </row>
    <row r="170" spans="1:113" ht="15.75">
      <c r="A170" s="193"/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191"/>
      <c r="BN170" s="191"/>
      <c r="BO170" s="191"/>
      <c r="BP170" s="191"/>
      <c r="BQ170" s="191"/>
      <c r="BR170" s="191"/>
      <c r="BS170" s="191"/>
      <c r="BT170" s="169"/>
      <c r="BU170" s="156"/>
      <c r="BV170" s="156"/>
      <c r="BW170" s="156"/>
      <c r="BX170" s="156"/>
      <c r="BY170" s="156"/>
      <c r="BZ170" s="156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6"/>
      <c r="CK170" s="156"/>
      <c r="CL170" s="33"/>
      <c r="CM170" s="195"/>
      <c r="CN170" s="195"/>
      <c r="CO170" s="195"/>
      <c r="CP170" s="195"/>
      <c r="CQ170" s="195"/>
      <c r="CR170" s="195"/>
      <c r="CS170" s="195"/>
      <c r="CT170" s="195"/>
      <c r="CU170" s="195"/>
      <c r="CV170" s="195"/>
      <c r="CW170" s="195"/>
      <c r="CX170" s="195"/>
      <c r="CY170" s="195"/>
      <c r="CZ170" s="195"/>
      <c r="DA170" s="195"/>
      <c r="DB170" s="195"/>
      <c r="DC170" s="195"/>
      <c r="DD170" s="195"/>
      <c r="DE170" s="195"/>
      <c r="DF170" s="74"/>
      <c r="DG170" s="67"/>
      <c r="DH170" s="77"/>
      <c r="DI170" s="36"/>
    </row>
    <row r="171" spans="1:113" ht="15.75">
      <c r="A171" s="193"/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1"/>
      <c r="AT171" s="191"/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  <c r="BK171" s="191"/>
      <c r="BL171" s="191"/>
      <c r="BM171" s="191"/>
      <c r="BN171" s="191"/>
      <c r="BO171" s="191"/>
      <c r="BP171" s="191"/>
      <c r="BQ171" s="191"/>
      <c r="BR171" s="191"/>
      <c r="BS171" s="191"/>
      <c r="BT171" s="169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33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74"/>
      <c r="DG171" s="67"/>
      <c r="DH171" s="67"/>
      <c r="DI171" s="36"/>
    </row>
    <row r="172" spans="1:113" ht="15.75">
      <c r="A172" s="193"/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69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33"/>
      <c r="CM172" s="195"/>
      <c r="CN172" s="195"/>
      <c r="CO172" s="195"/>
      <c r="CP172" s="195"/>
      <c r="CQ172" s="195"/>
      <c r="CR172" s="195"/>
      <c r="CS172" s="195"/>
      <c r="CT172" s="195"/>
      <c r="CU172" s="195"/>
      <c r="CV172" s="195"/>
      <c r="CW172" s="195"/>
      <c r="CX172" s="195"/>
      <c r="CY172" s="195"/>
      <c r="CZ172" s="195"/>
      <c r="DA172" s="195"/>
      <c r="DB172" s="195"/>
      <c r="DC172" s="195"/>
      <c r="DD172" s="195"/>
      <c r="DE172" s="195"/>
      <c r="DF172" s="74"/>
      <c r="DG172" s="67"/>
      <c r="DH172" s="67"/>
      <c r="DI172" s="36"/>
    </row>
    <row r="173" spans="1:113" ht="15.75">
      <c r="A173" s="187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6"/>
      <c r="DB173" s="156"/>
      <c r="DC173" s="156"/>
      <c r="DD173" s="156"/>
      <c r="DE173" s="156"/>
      <c r="DF173" s="79"/>
      <c r="DG173" s="67"/>
      <c r="DH173" s="67"/>
      <c r="DI173" s="36"/>
    </row>
    <row r="174" spans="1:113" ht="15.75">
      <c r="A174" s="193"/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92"/>
      <c r="CM174" s="195"/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A174" s="156"/>
      <c r="DB174" s="156"/>
      <c r="DC174" s="156"/>
      <c r="DD174" s="156"/>
      <c r="DE174" s="156"/>
      <c r="DF174" s="74"/>
      <c r="DG174" s="67"/>
      <c r="DH174" s="77"/>
      <c r="DI174" s="36"/>
    </row>
    <row r="175" spans="1:113" ht="15.75">
      <c r="A175" s="193"/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8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/>
      <c r="CT175" s="156"/>
      <c r="CU175" s="156"/>
      <c r="CV175" s="156"/>
      <c r="CW175" s="156"/>
      <c r="CX175" s="156"/>
      <c r="CY175" s="156"/>
      <c r="CZ175" s="156"/>
      <c r="DA175" s="156"/>
      <c r="DB175" s="156"/>
      <c r="DC175" s="156"/>
      <c r="DD175" s="156"/>
      <c r="DE175" s="156"/>
      <c r="DF175" s="74"/>
      <c r="DG175" s="67"/>
      <c r="DH175" s="77"/>
      <c r="DI175" s="36"/>
    </row>
    <row r="176" spans="1:113" ht="15.75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  <c r="BB176" s="187"/>
      <c r="BC176" s="187"/>
      <c r="BD176" s="187"/>
      <c r="BE176" s="187"/>
      <c r="BF176" s="187"/>
      <c r="BG176" s="187"/>
      <c r="BH176" s="187"/>
      <c r="BI176" s="187"/>
      <c r="BJ176" s="187"/>
      <c r="BK176" s="187"/>
      <c r="BL176" s="187"/>
      <c r="BM176" s="187"/>
      <c r="BN176" s="187"/>
      <c r="BO176" s="187"/>
      <c r="BP176" s="187"/>
      <c r="BQ176" s="187"/>
      <c r="BR176" s="187"/>
      <c r="BS176" s="187"/>
      <c r="BT176" s="187"/>
      <c r="BU176" s="187"/>
      <c r="BV176" s="187"/>
      <c r="BW176" s="187"/>
      <c r="BX176" s="187"/>
      <c r="BY176" s="187"/>
      <c r="BZ176" s="187"/>
      <c r="CA176" s="187"/>
      <c r="CB176" s="187"/>
      <c r="CC176" s="187"/>
      <c r="CD176" s="187"/>
      <c r="CE176" s="187"/>
      <c r="CF176" s="187"/>
      <c r="CG176" s="187"/>
      <c r="CH176" s="187"/>
      <c r="CI176" s="187"/>
      <c r="CJ176" s="187"/>
      <c r="CK176" s="187"/>
      <c r="CL176" s="187"/>
      <c r="CM176" s="187"/>
      <c r="CN176" s="187"/>
      <c r="CO176" s="187"/>
      <c r="CP176" s="187"/>
      <c r="CQ176" s="187"/>
      <c r="CR176" s="187"/>
      <c r="CS176" s="187"/>
      <c r="CT176" s="187"/>
      <c r="CU176" s="187"/>
      <c r="CV176" s="187"/>
      <c r="CW176" s="187"/>
      <c r="CX176" s="187"/>
      <c r="CY176" s="187"/>
      <c r="CZ176" s="187"/>
      <c r="DA176" s="187"/>
      <c r="DB176" s="187"/>
      <c r="DC176" s="187"/>
      <c r="DD176" s="187"/>
      <c r="DE176" s="187"/>
      <c r="DF176" s="74"/>
      <c r="DG176" s="67"/>
      <c r="DH176" s="77"/>
      <c r="DI176" s="36"/>
    </row>
    <row r="177" spans="1:113" ht="15.75">
      <c r="A177" s="193"/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1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69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92"/>
      <c r="CM177" s="195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74"/>
      <c r="DG177" s="66"/>
      <c r="DH177" s="66"/>
      <c r="DI177" s="36"/>
    </row>
    <row r="178" spans="1:113" ht="15.75">
      <c r="A178" s="193"/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  <c r="CK178" s="156"/>
      <c r="CL178" s="156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74"/>
      <c r="DG178" s="66"/>
      <c r="DH178" s="66"/>
      <c r="DI178" s="36"/>
    </row>
    <row r="179" spans="1:113" ht="15.75">
      <c r="A179" s="193"/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1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69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92"/>
      <c r="CM179" s="195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74"/>
      <c r="DG179" s="66"/>
      <c r="DH179" s="66"/>
      <c r="DI179" s="36"/>
    </row>
    <row r="180" spans="1:113" ht="15.75">
      <c r="A180" s="196"/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  <c r="DB180" s="197"/>
      <c r="DC180" s="197"/>
      <c r="DD180" s="197"/>
      <c r="DE180" s="197"/>
      <c r="DF180" s="74"/>
      <c r="DG180" s="66"/>
      <c r="DH180" s="77"/>
      <c r="DI180" s="36"/>
    </row>
    <row r="181" spans="1:113" ht="15.75">
      <c r="A181" s="187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  <c r="AV181" s="188"/>
      <c r="AW181" s="188"/>
      <c r="AX181" s="188"/>
      <c r="AY181" s="188"/>
      <c r="AZ181" s="188"/>
      <c r="BA181" s="188"/>
      <c r="BB181" s="188"/>
      <c r="BC181" s="188"/>
      <c r="BD181" s="188"/>
      <c r="BE181" s="188"/>
      <c r="BF181" s="188"/>
      <c r="BG181" s="188"/>
      <c r="BH181" s="188"/>
      <c r="BI181" s="188"/>
      <c r="BJ181" s="188"/>
      <c r="BK181" s="188"/>
      <c r="BL181" s="188"/>
      <c r="BM181" s="188"/>
      <c r="BN181" s="188"/>
      <c r="BO181" s="188"/>
      <c r="BP181" s="188"/>
      <c r="BQ181" s="188"/>
      <c r="BR181" s="188"/>
      <c r="BS181" s="188"/>
      <c r="BT181" s="188"/>
      <c r="BU181" s="188"/>
      <c r="BV181" s="188"/>
      <c r="BW181" s="188"/>
      <c r="BX181" s="188"/>
      <c r="BY181" s="188"/>
      <c r="BZ181" s="188"/>
      <c r="CA181" s="188"/>
      <c r="CB181" s="188"/>
      <c r="CC181" s="188"/>
      <c r="CD181" s="188"/>
      <c r="CE181" s="188"/>
      <c r="CF181" s="188"/>
      <c r="CG181" s="188"/>
      <c r="CH181" s="188"/>
      <c r="CI181" s="188"/>
      <c r="CJ181" s="188"/>
      <c r="CK181" s="188"/>
      <c r="CL181" s="188"/>
      <c r="CM181" s="188"/>
      <c r="CN181" s="188"/>
      <c r="CO181" s="188"/>
      <c r="CP181" s="188"/>
      <c r="CQ181" s="188"/>
      <c r="CR181" s="188"/>
      <c r="CS181" s="188"/>
      <c r="CT181" s="188"/>
      <c r="CU181" s="188"/>
      <c r="CV181" s="188"/>
      <c r="CW181" s="188"/>
      <c r="CX181" s="188"/>
      <c r="CY181" s="188"/>
      <c r="CZ181" s="188"/>
      <c r="DA181" s="188"/>
      <c r="DB181" s="188"/>
      <c r="DC181" s="188"/>
      <c r="DD181" s="188"/>
      <c r="DE181" s="188"/>
      <c r="DF181" s="74"/>
      <c r="DG181" s="67"/>
      <c r="DH181" s="67"/>
      <c r="DI181" s="36"/>
    </row>
    <row r="182" spans="1:113" ht="15.75">
      <c r="A182" s="193"/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1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69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  <c r="CJ182" s="156"/>
      <c r="CK182" s="156"/>
      <c r="CL182" s="192"/>
      <c r="CM182" s="195"/>
      <c r="CN182" s="156"/>
      <c r="CO182" s="156"/>
      <c r="CP182" s="156"/>
      <c r="CQ182" s="156"/>
      <c r="CR182" s="156"/>
      <c r="CS182" s="156"/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/>
      <c r="DE182" s="156"/>
      <c r="DF182" s="74"/>
      <c r="DG182" s="67"/>
      <c r="DH182" s="67"/>
      <c r="DI182" s="36"/>
    </row>
    <row r="183" spans="1:113" ht="15.75">
      <c r="A183" s="193"/>
      <c r="B183" s="193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  <c r="AL183" s="193"/>
      <c r="AM183" s="193"/>
      <c r="AN183" s="193"/>
      <c r="AO183" s="193"/>
      <c r="AP183" s="193"/>
      <c r="AQ183" s="193"/>
      <c r="AR183" s="193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6"/>
      <c r="CK183" s="156"/>
      <c r="CL183" s="156"/>
      <c r="CM183" s="156"/>
      <c r="CN183" s="156"/>
      <c r="CO183" s="156"/>
      <c r="CP183" s="156"/>
      <c r="CQ183" s="156"/>
      <c r="CR183" s="156"/>
      <c r="CS183" s="156"/>
      <c r="CT183" s="156"/>
      <c r="CU183" s="156"/>
      <c r="CV183" s="156"/>
      <c r="CW183" s="156"/>
      <c r="CX183" s="156"/>
      <c r="CY183" s="156"/>
      <c r="CZ183" s="156"/>
      <c r="DA183" s="156"/>
      <c r="DB183" s="156"/>
      <c r="DC183" s="156"/>
      <c r="DD183" s="156"/>
      <c r="DE183" s="156"/>
      <c r="DF183" s="74"/>
      <c r="DG183" s="67"/>
      <c r="DH183" s="67"/>
      <c r="DI183" s="36"/>
    </row>
    <row r="184" spans="1:113" ht="15.75">
      <c r="A184" s="187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  <c r="CJ184" s="156"/>
      <c r="CK184" s="156"/>
      <c r="CL184" s="156"/>
      <c r="CM184" s="156"/>
      <c r="CN184" s="156"/>
      <c r="CO184" s="156"/>
      <c r="CP184" s="156"/>
      <c r="CQ184" s="156"/>
      <c r="CR184" s="156"/>
      <c r="CS184" s="156"/>
      <c r="CT184" s="156"/>
      <c r="CU184" s="156"/>
      <c r="CV184" s="156"/>
      <c r="CW184" s="156"/>
      <c r="CX184" s="156"/>
      <c r="CY184" s="156"/>
      <c r="CZ184" s="156"/>
      <c r="DA184" s="156"/>
      <c r="DB184" s="156"/>
      <c r="DC184" s="156"/>
      <c r="DD184" s="156"/>
      <c r="DE184" s="156"/>
      <c r="DF184" s="66"/>
      <c r="DG184" s="67"/>
      <c r="DH184" s="67"/>
      <c r="DI184" s="36"/>
    </row>
    <row r="185" spans="1:113" ht="15.75">
      <c r="A185" s="193"/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/>
      <c r="AR185" s="193"/>
      <c r="AS185" s="169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69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33"/>
      <c r="CM185" s="194"/>
      <c r="CN185" s="156"/>
      <c r="CO185" s="156"/>
      <c r="CP185" s="156"/>
      <c r="CQ185" s="156"/>
      <c r="CR185" s="156"/>
      <c r="CS185" s="156"/>
      <c r="CT185" s="156"/>
      <c r="CU185" s="156"/>
      <c r="CV185" s="156"/>
      <c r="CW185" s="156"/>
      <c r="CX185" s="156"/>
      <c r="CY185" s="156"/>
      <c r="CZ185" s="156"/>
      <c r="DA185" s="156"/>
      <c r="DB185" s="156"/>
      <c r="DC185" s="156"/>
      <c r="DD185" s="156"/>
      <c r="DE185" s="156"/>
      <c r="DF185" s="66"/>
      <c r="DG185" s="67"/>
      <c r="DH185" s="67"/>
      <c r="DI185" s="36"/>
    </row>
    <row r="186" spans="1:109" ht="15.75">
      <c r="A186" s="187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  <c r="BK186" s="191"/>
      <c r="BL186" s="191"/>
      <c r="BM186" s="191"/>
      <c r="BN186" s="191"/>
      <c r="BO186" s="191"/>
      <c r="BP186" s="191"/>
      <c r="BQ186" s="191"/>
      <c r="BR186" s="191"/>
      <c r="BS186" s="191"/>
      <c r="BT186" s="191"/>
      <c r="BU186" s="191"/>
      <c r="BV186" s="191"/>
      <c r="BW186" s="191"/>
      <c r="BX186" s="191"/>
      <c r="BY186" s="191"/>
      <c r="BZ186" s="191"/>
      <c r="CA186" s="191"/>
      <c r="CB186" s="191"/>
      <c r="CC186" s="191"/>
      <c r="CD186" s="191"/>
      <c r="CE186" s="191"/>
      <c r="CF186" s="191"/>
      <c r="CG186" s="191"/>
      <c r="CH186" s="191"/>
      <c r="CI186" s="191"/>
      <c r="CJ186" s="191"/>
      <c r="CK186" s="191"/>
      <c r="CL186" s="191"/>
      <c r="CM186" s="191"/>
      <c r="CN186" s="191"/>
      <c r="CO186" s="191"/>
      <c r="CP186" s="191"/>
      <c r="CQ186" s="191"/>
      <c r="CR186" s="191"/>
      <c r="CS186" s="191"/>
      <c r="CT186" s="191"/>
      <c r="CU186" s="191"/>
      <c r="CV186" s="191"/>
      <c r="CW186" s="191"/>
      <c r="CX186" s="191"/>
      <c r="CY186" s="191"/>
      <c r="CZ186" s="191"/>
      <c r="DA186" s="191"/>
      <c r="DB186" s="191"/>
      <c r="DC186" s="191"/>
      <c r="DD186" s="191"/>
      <c r="DE186" s="191"/>
    </row>
    <row r="187" spans="1:109" ht="15.75">
      <c r="A187" s="191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33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194"/>
      <c r="CZ187" s="194"/>
      <c r="DA187" s="194"/>
      <c r="DB187" s="194"/>
      <c r="DC187" s="194"/>
      <c r="DD187" s="194"/>
      <c r="DE187" s="194"/>
    </row>
    <row r="188" spans="1:109" ht="15.75">
      <c r="A188" s="191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33"/>
      <c r="CM188" s="80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  <c r="DB188" s="169"/>
      <c r="DC188" s="169"/>
      <c r="DD188" s="169"/>
      <c r="DE188" s="169"/>
    </row>
    <row r="189" spans="1:109" ht="15.75">
      <c r="A189" s="191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33"/>
      <c r="CM189" s="80"/>
      <c r="CN189" s="192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69"/>
      <c r="CZ189" s="169"/>
      <c r="DA189" s="169"/>
      <c r="DB189" s="169"/>
      <c r="DC189" s="169"/>
      <c r="DD189" s="169"/>
      <c r="DE189" s="169"/>
    </row>
    <row r="190" spans="1:109" ht="15.75">
      <c r="A190" s="187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  <c r="BV190" s="156"/>
      <c r="BW190" s="156"/>
      <c r="BX190" s="156"/>
      <c r="BY190" s="156"/>
      <c r="BZ190" s="156"/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6"/>
      <c r="CK190" s="156"/>
      <c r="CL190" s="156"/>
      <c r="CM190" s="156"/>
      <c r="CN190" s="156"/>
      <c r="CO190" s="156"/>
      <c r="CP190" s="156"/>
      <c r="CQ190" s="156"/>
      <c r="CR190" s="156"/>
      <c r="CS190" s="156"/>
      <c r="CT190" s="156"/>
      <c r="CU190" s="156"/>
      <c r="CV190" s="156"/>
      <c r="CW190" s="156"/>
      <c r="CX190" s="156"/>
      <c r="CY190" s="156"/>
      <c r="CZ190" s="156"/>
      <c r="DA190" s="156"/>
      <c r="DB190" s="156"/>
      <c r="DC190" s="156"/>
      <c r="DD190" s="156"/>
      <c r="DE190" s="156"/>
    </row>
    <row r="191" spans="1:109" ht="15.75">
      <c r="A191" s="187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9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  <c r="BL191" s="188"/>
      <c r="BM191" s="188"/>
      <c r="BN191" s="188"/>
      <c r="BO191" s="188"/>
      <c r="BP191" s="188"/>
      <c r="BQ191" s="188"/>
      <c r="BR191" s="188"/>
      <c r="BS191" s="188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2"/>
      <c r="CM191" s="190"/>
      <c r="CN191" s="189"/>
      <c r="CO191" s="189"/>
      <c r="CP191" s="189"/>
      <c r="CQ191" s="189"/>
      <c r="CR191" s="189"/>
      <c r="CS191" s="189"/>
      <c r="CT191" s="189"/>
      <c r="CU191" s="189"/>
      <c r="CV191" s="189"/>
      <c r="CW191" s="189"/>
      <c r="CX191" s="189"/>
      <c r="CY191" s="189"/>
      <c r="CZ191" s="189"/>
      <c r="DA191" s="189"/>
      <c r="DB191" s="189"/>
      <c r="DC191" s="189"/>
      <c r="DD191" s="189"/>
      <c r="DE191" s="189"/>
    </row>
    <row r="192" spans="1:109" ht="15.75">
      <c r="A192" s="2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25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33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</row>
    <row r="193" spans="1:109" ht="15.75">
      <c r="A193" s="66"/>
      <c r="B193" s="66"/>
      <c r="C193" s="66"/>
      <c r="D193" s="66"/>
      <c r="E193" s="66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</row>
    <row r="194" spans="1:109" ht="15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</row>
    <row r="195" spans="1:109" ht="12.7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201"/>
      <c r="BA195" s="201"/>
      <c r="BB195" s="201"/>
      <c r="BC195" s="201"/>
      <c r="BD195" s="201"/>
      <c r="BE195" s="201"/>
      <c r="BF195" s="201"/>
      <c r="BG195" s="201"/>
      <c r="BH195" s="201"/>
      <c r="BI195" s="201"/>
      <c r="BJ195" s="201"/>
      <c r="BK195" s="201"/>
      <c r="BL195" s="201"/>
      <c r="BM195" s="201"/>
      <c r="BN195" s="201"/>
      <c r="BO195" s="201"/>
      <c r="BP195" s="201"/>
      <c r="BQ195" s="201"/>
      <c r="BR195" s="201"/>
      <c r="BS195" s="201"/>
      <c r="BT195" s="201"/>
      <c r="BU195" s="201"/>
      <c r="BV195" s="201"/>
      <c r="BW195" s="201"/>
      <c r="BX195" s="201"/>
      <c r="BY195" s="201"/>
      <c r="BZ195" s="201"/>
      <c r="CA195" s="201"/>
      <c r="CB195" s="201"/>
      <c r="CC195" s="201"/>
      <c r="CD195" s="201"/>
      <c r="CE195" s="201"/>
      <c r="CF195" s="201"/>
      <c r="CG195" s="201"/>
      <c r="CH195" s="201"/>
      <c r="CI195" s="201"/>
      <c r="CJ195" s="201"/>
      <c r="CK195" s="201"/>
      <c r="CL195" s="201"/>
      <c r="CM195" s="201"/>
      <c r="CN195" s="201"/>
      <c r="CO195" s="201"/>
      <c r="CP195" s="201"/>
      <c r="CQ195" s="201"/>
      <c r="CR195" s="201"/>
      <c r="CS195" s="201"/>
      <c r="CT195" s="201"/>
      <c r="CU195" s="201"/>
      <c r="CV195" s="201"/>
      <c r="CW195" s="201"/>
      <c r="CX195" s="201"/>
      <c r="CY195" s="201"/>
      <c r="CZ195" s="201"/>
      <c r="DA195" s="201"/>
      <c r="DB195" s="201"/>
      <c r="DC195" s="201"/>
      <c r="DD195" s="201"/>
      <c r="DE195" s="201"/>
    </row>
    <row r="196" spans="1:109" ht="15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203"/>
      <c r="BI196" s="203"/>
      <c r="BJ196" s="203"/>
      <c r="BK196" s="203"/>
      <c r="BL196" s="203"/>
      <c r="BM196" s="11"/>
      <c r="BN196" s="11"/>
      <c r="BO196" s="11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204"/>
      <c r="CP196" s="204"/>
      <c r="CQ196" s="204"/>
      <c r="CR196" s="204"/>
      <c r="CS196" s="204"/>
      <c r="CT196" s="204"/>
      <c r="CU196" s="205"/>
      <c r="CV196" s="205"/>
      <c r="CW196" s="205"/>
      <c r="CX196" s="11"/>
      <c r="CY196" s="11"/>
      <c r="CZ196" s="11"/>
      <c r="DA196" s="11"/>
      <c r="DB196" s="11"/>
      <c r="DC196" s="11"/>
      <c r="DD196" s="11"/>
      <c r="DE196" s="11"/>
    </row>
    <row r="197" spans="1:109" ht="12.7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201"/>
      <c r="BQ197" s="201"/>
      <c r="BR197" s="201"/>
      <c r="BS197" s="201"/>
      <c r="BT197" s="201"/>
      <c r="BU197" s="201"/>
      <c r="BV197" s="201"/>
      <c r="BW197" s="201"/>
      <c r="BX197" s="201"/>
      <c r="BY197" s="201"/>
      <c r="BZ197" s="201"/>
      <c r="CA197" s="201"/>
      <c r="CB197" s="201"/>
      <c r="CC197" s="201"/>
      <c r="CD197" s="201"/>
      <c r="CE197" s="201"/>
      <c r="CF197" s="201"/>
      <c r="CG197" s="201"/>
      <c r="CH197" s="201"/>
      <c r="CI197" s="201"/>
      <c r="CJ197" s="201"/>
      <c r="CK197" s="201"/>
      <c r="CL197" s="201"/>
      <c r="CM197" s="201"/>
      <c r="CN197" s="201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</row>
    <row r="198" spans="1:109" ht="15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</row>
    <row r="199" spans="1:109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</row>
    <row r="200" spans="1:109" ht="16.5">
      <c r="A200" s="202"/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202"/>
      <c r="BS200" s="202"/>
      <c r="BT200" s="202"/>
      <c r="BU200" s="202"/>
      <c r="BV200" s="202"/>
      <c r="BW200" s="202"/>
      <c r="BX200" s="202"/>
      <c r="BY200" s="202"/>
      <c r="BZ200" s="202"/>
      <c r="CA200" s="202"/>
      <c r="CB200" s="202"/>
      <c r="CC200" s="202"/>
      <c r="CD200" s="202"/>
      <c r="CE200" s="202"/>
      <c r="CF200" s="202"/>
      <c r="CG200" s="202"/>
      <c r="CH200" s="202"/>
      <c r="CI200" s="202"/>
      <c r="CJ200" s="202"/>
      <c r="CK200" s="202"/>
      <c r="CL200" s="202"/>
      <c r="CM200" s="202"/>
      <c r="CN200" s="202"/>
      <c r="CO200" s="202"/>
      <c r="CP200" s="202"/>
      <c r="CQ200" s="202"/>
      <c r="CR200" s="202"/>
      <c r="CS200" s="202"/>
      <c r="CT200" s="202"/>
      <c r="CU200" s="202"/>
      <c r="CV200" s="202"/>
      <c r="CW200" s="202"/>
      <c r="CX200" s="202"/>
      <c r="CY200" s="202"/>
      <c r="CZ200" s="202"/>
      <c r="DA200" s="202"/>
      <c r="DB200" s="202"/>
      <c r="DC200" s="202"/>
      <c r="DD200" s="202"/>
      <c r="DE200" s="202"/>
    </row>
    <row r="201" spans="1:109" ht="16.5">
      <c r="A201" s="202"/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2"/>
      <c r="BQ201" s="202"/>
      <c r="BR201" s="202"/>
      <c r="BS201" s="202"/>
      <c r="BT201" s="202"/>
      <c r="BU201" s="202"/>
      <c r="BV201" s="202"/>
      <c r="BW201" s="202"/>
      <c r="BX201" s="202"/>
      <c r="BY201" s="202"/>
      <c r="BZ201" s="202"/>
      <c r="CA201" s="202"/>
      <c r="CB201" s="202"/>
      <c r="CC201" s="202"/>
      <c r="CD201" s="202"/>
      <c r="CE201" s="202"/>
      <c r="CF201" s="202"/>
      <c r="CG201" s="202"/>
      <c r="CH201" s="202"/>
      <c r="CI201" s="202"/>
      <c r="CJ201" s="202"/>
      <c r="CK201" s="202"/>
      <c r="CL201" s="202"/>
      <c r="CM201" s="202"/>
      <c r="CN201" s="202"/>
      <c r="CO201" s="202"/>
      <c r="CP201" s="202"/>
      <c r="CQ201" s="202"/>
      <c r="CR201" s="202"/>
      <c r="CS201" s="202"/>
      <c r="CT201" s="202"/>
      <c r="CU201" s="202"/>
      <c r="CV201" s="202"/>
      <c r="CW201" s="202"/>
      <c r="CX201" s="202"/>
      <c r="CY201" s="202"/>
      <c r="CZ201" s="202"/>
      <c r="DA201" s="202"/>
      <c r="DB201" s="202"/>
      <c r="DC201" s="202"/>
      <c r="DD201" s="202"/>
      <c r="DE201" s="202"/>
    </row>
    <row r="202" spans="1:109" ht="16.5">
      <c r="A202" s="202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2"/>
      <c r="BQ202" s="202"/>
      <c r="BR202" s="202"/>
      <c r="BS202" s="202"/>
      <c r="BT202" s="202"/>
      <c r="BU202" s="202"/>
      <c r="BV202" s="202"/>
      <c r="BW202" s="202"/>
      <c r="BX202" s="202"/>
      <c r="BY202" s="202"/>
      <c r="BZ202" s="202"/>
      <c r="CA202" s="202"/>
      <c r="CB202" s="202"/>
      <c r="CC202" s="202"/>
      <c r="CD202" s="202"/>
      <c r="CE202" s="202"/>
      <c r="CF202" s="202"/>
      <c r="CG202" s="202"/>
      <c r="CH202" s="202"/>
      <c r="CI202" s="202"/>
      <c r="CJ202" s="202"/>
      <c r="CK202" s="202"/>
      <c r="CL202" s="202"/>
      <c r="CM202" s="202"/>
      <c r="CN202" s="202"/>
      <c r="CO202" s="202"/>
      <c r="CP202" s="202"/>
      <c r="CQ202" s="202"/>
      <c r="CR202" s="202"/>
      <c r="CS202" s="202"/>
      <c r="CT202" s="202"/>
      <c r="CU202" s="202"/>
      <c r="CV202" s="202"/>
      <c r="CW202" s="202"/>
      <c r="CX202" s="202"/>
      <c r="CY202" s="202"/>
      <c r="CZ202" s="202"/>
      <c r="DA202" s="202"/>
      <c r="DB202" s="202"/>
      <c r="DC202" s="202"/>
      <c r="DD202" s="202"/>
      <c r="DE202" s="202"/>
    </row>
    <row r="203" spans="1:109" ht="16.5">
      <c r="A203" s="202"/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  <c r="BI203" s="202"/>
      <c r="BJ203" s="202"/>
      <c r="BK203" s="202"/>
      <c r="BL203" s="202"/>
      <c r="BM203" s="202"/>
      <c r="BN203" s="202"/>
      <c r="BO203" s="202"/>
      <c r="BP203" s="202"/>
      <c r="BQ203" s="202"/>
      <c r="BR203" s="202"/>
      <c r="BS203" s="202"/>
      <c r="BT203" s="202"/>
      <c r="BU203" s="202"/>
      <c r="BV203" s="202"/>
      <c r="BW203" s="202"/>
      <c r="BX203" s="202"/>
      <c r="BY203" s="202"/>
      <c r="BZ203" s="202"/>
      <c r="CA203" s="202"/>
      <c r="CB203" s="202"/>
      <c r="CC203" s="202"/>
      <c r="CD203" s="202"/>
      <c r="CE203" s="202"/>
      <c r="CF203" s="202"/>
      <c r="CG203" s="202"/>
      <c r="CH203" s="202"/>
      <c r="CI203" s="202"/>
      <c r="CJ203" s="202"/>
      <c r="CK203" s="202"/>
      <c r="CL203" s="202"/>
      <c r="CM203" s="202"/>
      <c r="CN203" s="202"/>
      <c r="CO203" s="202"/>
      <c r="CP203" s="202"/>
      <c r="CQ203" s="202"/>
      <c r="CR203" s="202"/>
      <c r="CS203" s="202"/>
      <c r="CT203" s="202"/>
      <c r="CU203" s="202"/>
      <c r="CV203" s="202"/>
      <c r="CW203" s="202"/>
      <c r="CX203" s="202"/>
      <c r="CY203" s="202"/>
      <c r="CZ203" s="202"/>
      <c r="DA203" s="202"/>
      <c r="DB203" s="202"/>
      <c r="DC203" s="202"/>
      <c r="DD203" s="202"/>
      <c r="DE203" s="202"/>
    </row>
    <row r="204" spans="1:109" ht="15.75">
      <c r="A204" s="11"/>
      <c r="B204" s="11"/>
      <c r="C204" s="11"/>
      <c r="D204" s="11"/>
      <c r="E204" s="11"/>
      <c r="F204" s="11"/>
      <c r="G204" s="179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0"/>
      <c r="CT204" s="180"/>
      <c r="CU204" s="180"/>
      <c r="CV204" s="180"/>
      <c r="CW204" s="180"/>
      <c r="CX204" s="180"/>
      <c r="CY204" s="180"/>
      <c r="CZ204" s="180"/>
      <c r="DA204" s="180"/>
      <c r="DB204" s="180"/>
      <c r="DC204" s="180"/>
      <c r="DD204" s="180"/>
      <c r="DE204" s="180"/>
    </row>
    <row r="205" spans="1:109" ht="15.75">
      <c r="A205" s="11"/>
      <c r="B205" s="11"/>
      <c r="C205" s="11"/>
      <c r="D205" s="11"/>
      <c r="E205" s="11"/>
      <c r="F205" s="11"/>
      <c r="G205" s="34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</row>
    <row r="206" spans="1:109" ht="15.75">
      <c r="A206" s="191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191"/>
      <c r="AW206" s="191"/>
      <c r="AX206" s="191"/>
      <c r="AY206" s="191"/>
      <c r="AZ206" s="191"/>
      <c r="BA206" s="191"/>
      <c r="BB206" s="191"/>
      <c r="BC206" s="191"/>
      <c r="BD206" s="191"/>
      <c r="BE206" s="191"/>
      <c r="BF206" s="191"/>
      <c r="BG206" s="191"/>
      <c r="BH206" s="191"/>
      <c r="BI206" s="191"/>
      <c r="BJ206" s="191"/>
      <c r="BK206" s="191"/>
      <c r="BL206" s="191"/>
      <c r="BM206" s="191"/>
      <c r="BN206" s="191"/>
      <c r="BO206" s="191"/>
      <c r="BP206" s="191"/>
      <c r="BQ206" s="191"/>
      <c r="BR206" s="191"/>
      <c r="BS206" s="191"/>
      <c r="BT206" s="191"/>
      <c r="BU206" s="191"/>
      <c r="BV206" s="191"/>
      <c r="BW206" s="191"/>
      <c r="BX206" s="191"/>
      <c r="BY206" s="191"/>
      <c r="BZ206" s="191"/>
      <c r="CA206" s="191"/>
      <c r="CB206" s="191"/>
      <c r="CC206" s="191"/>
      <c r="CD206" s="191"/>
      <c r="CE206" s="191"/>
      <c r="CF206" s="191"/>
      <c r="CG206" s="191"/>
      <c r="CH206" s="191"/>
      <c r="CI206" s="191"/>
      <c r="CJ206" s="191"/>
      <c r="CK206" s="191"/>
      <c r="CL206" s="72"/>
      <c r="CM206" s="191"/>
      <c r="CN206" s="191"/>
      <c r="CO206" s="191"/>
      <c r="CP206" s="191"/>
      <c r="CQ206" s="191"/>
      <c r="CR206" s="191"/>
      <c r="CS206" s="191"/>
      <c r="CT206" s="191"/>
      <c r="CU206" s="191"/>
      <c r="CV206" s="191"/>
      <c r="CW206" s="191"/>
      <c r="CX206" s="191"/>
      <c r="CY206" s="191"/>
      <c r="CZ206" s="191"/>
      <c r="DA206" s="191"/>
      <c r="DB206" s="191"/>
      <c r="DC206" s="191"/>
      <c r="DD206" s="191"/>
      <c r="DE206" s="191"/>
    </row>
    <row r="207" spans="1:109" ht="15.75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7"/>
      <c r="AT207" s="187"/>
      <c r="AU207" s="187"/>
      <c r="AV207" s="187"/>
      <c r="AW207" s="187"/>
      <c r="AX207" s="187"/>
      <c r="AY207" s="187"/>
      <c r="AZ207" s="187"/>
      <c r="BA207" s="187"/>
      <c r="BB207" s="187"/>
      <c r="BC207" s="187"/>
      <c r="BD207" s="187"/>
      <c r="BE207" s="187"/>
      <c r="BF207" s="187"/>
      <c r="BG207" s="187"/>
      <c r="BH207" s="187"/>
      <c r="BI207" s="187"/>
      <c r="BJ207" s="187"/>
      <c r="BK207" s="187"/>
      <c r="BL207" s="187"/>
      <c r="BM207" s="187"/>
      <c r="BN207" s="187"/>
      <c r="BO207" s="187"/>
      <c r="BP207" s="187"/>
      <c r="BQ207" s="187"/>
      <c r="BR207" s="187"/>
      <c r="BS207" s="187"/>
      <c r="BT207" s="187"/>
      <c r="BU207" s="187"/>
      <c r="BV207" s="187"/>
      <c r="BW207" s="187"/>
      <c r="BX207" s="187"/>
      <c r="BY207" s="187"/>
      <c r="BZ207" s="187"/>
      <c r="CA207" s="187"/>
      <c r="CB207" s="187"/>
      <c r="CC207" s="187"/>
      <c r="CD207" s="187"/>
      <c r="CE207" s="187"/>
      <c r="CF207" s="187"/>
      <c r="CG207" s="187"/>
      <c r="CH207" s="187"/>
      <c r="CI207" s="187"/>
      <c r="CJ207" s="187"/>
      <c r="CK207" s="187"/>
      <c r="CL207" s="187"/>
      <c r="CM207" s="187"/>
      <c r="CN207" s="187"/>
      <c r="CO207" s="187"/>
      <c r="CP207" s="187"/>
      <c r="CQ207" s="187"/>
      <c r="CR207" s="187"/>
      <c r="CS207" s="187"/>
      <c r="CT207" s="187"/>
      <c r="CU207" s="187"/>
      <c r="CV207" s="187"/>
      <c r="CW207" s="187"/>
      <c r="CX207" s="187"/>
      <c r="CY207" s="187"/>
      <c r="CZ207" s="187"/>
      <c r="DA207" s="187"/>
      <c r="DB207" s="187"/>
      <c r="DC207" s="187"/>
      <c r="DD207" s="187"/>
      <c r="DE207" s="187"/>
    </row>
    <row r="208" spans="1:109" ht="15.75">
      <c r="A208" s="187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  <c r="AX208" s="191"/>
      <c r="AY208" s="191"/>
      <c r="AZ208" s="191"/>
      <c r="BA208" s="191"/>
      <c r="BB208" s="191"/>
      <c r="BC208" s="191"/>
      <c r="BD208" s="191"/>
      <c r="BE208" s="191"/>
      <c r="BF208" s="191"/>
      <c r="BG208" s="191"/>
      <c r="BH208" s="191"/>
      <c r="BI208" s="191"/>
      <c r="BJ208" s="191"/>
      <c r="BK208" s="191"/>
      <c r="BL208" s="191"/>
      <c r="BM208" s="191"/>
      <c r="BN208" s="191"/>
      <c r="BO208" s="191"/>
      <c r="BP208" s="191"/>
      <c r="BQ208" s="191"/>
      <c r="BR208" s="191"/>
      <c r="BS208" s="191"/>
      <c r="BT208" s="191"/>
      <c r="BU208" s="191"/>
      <c r="BV208" s="191"/>
      <c r="BW208" s="191"/>
      <c r="BX208" s="191"/>
      <c r="BY208" s="191"/>
      <c r="BZ208" s="191"/>
      <c r="CA208" s="191"/>
      <c r="CB208" s="191"/>
      <c r="CC208" s="191"/>
      <c r="CD208" s="191"/>
      <c r="CE208" s="191"/>
      <c r="CF208" s="191"/>
      <c r="CG208" s="191"/>
      <c r="CH208" s="191"/>
      <c r="CI208" s="191"/>
      <c r="CJ208" s="191"/>
      <c r="CK208" s="191"/>
      <c r="CL208" s="191"/>
      <c r="CM208" s="191"/>
      <c r="CN208" s="191"/>
      <c r="CO208" s="191"/>
      <c r="CP208" s="191"/>
      <c r="CQ208" s="191"/>
      <c r="CR208" s="191"/>
      <c r="CS208" s="191"/>
      <c r="CT208" s="191"/>
      <c r="CU208" s="191"/>
      <c r="CV208" s="191"/>
      <c r="CW208" s="191"/>
      <c r="CX208" s="191"/>
      <c r="CY208" s="191"/>
      <c r="CZ208" s="191"/>
      <c r="DA208" s="191"/>
      <c r="DB208" s="191"/>
      <c r="DC208" s="191"/>
      <c r="DD208" s="191"/>
      <c r="DE208" s="191"/>
    </row>
    <row r="209" spans="1:109" ht="15.75">
      <c r="A209" s="193"/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56"/>
      <c r="BV209" s="156"/>
      <c r="BW209" s="156"/>
      <c r="BX209" s="156"/>
      <c r="BY209" s="156"/>
      <c r="BZ209" s="156"/>
      <c r="CA209" s="156"/>
      <c r="CB209" s="156"/>
      <c r="CC209" s="156"/>
      <c r="CD209" s="156"/>
      <c r="CE209" s="156"/>
      <c r="CF209" s="156"/>
      <c r="CG209" s="156"/>
      <c r="CH209" s="156"/>
      <c r="CI209" s="156"/>
      <c r="CJ209" s="156"/>
      <c r="CK209" s="156"/>
      <c r="CL209" s="192"/>
      <c r="CM209" s="195"/>
      <c r="CN209" s="156"/>
      <c r="CO209" s="156"/>
      <c r="CP209" s="156"/>
      <c r="CQ209" s="156"/>
      <c r="CR209" s="156"/>
      <c r="CS209" s="156"/>
      <c r="CT209" s="156"/>
      <c r="CU209" s="156"/>
      <c r="CV209" s="156"/>
      <c r="CW209" s="156"/>
      <c r="CX209" s="156"/>
      <c r="CY209" s="156"/>
      <c r="CZ209" s="156"/>
      <c r="DA209" s="156"/>
      <c r="DB209" s="156"/>
      <c r="DC209" s="156"/>
      <c r="DD209" s="156"/>
      <c r="DE209" s="156"/>
    </row>
    <row r="210" spans="1:109" ht="15.75">
      <c r="A210" s="193"/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8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  <c r="BV210" s="156"/>
      <c r="BW210" s="156"/>
      <c r="BX210" s="156"/>
      <c r="BY210" s="156"/>
      <c r="BZ210" s="156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6"/>
      <c r="CK210" s="156"/>
      <c r="CL210" s="156"/>
      <c r="CM210" s="156"/>
      <c r="CN210" s="156"/>
      <c r="CO210" s="156"/>
      <c r="CP210" s="156"/>
      <c r="CQ210" s="156"/>
      <c r="CR210" s="156"/>
      <c r="CS210" s="156"/>
      <c r="CT210" s="156"/>
      <c r="CU210" s="156"/>
      <c r="CV210" s="156"/>
      <c r="CW210" s="156"/>
      <c r="CX210" s="156"/>
      <c r="CY210" s="156"/>
      <c r="CZ210" s="156"/>
      <c r="DA210" s="156"/>
      <c r="DB210" s="156"/>
      <c r="DC210" s="156"/>
      <c r="DD210" s="156"/>
      <c r="DE210" s="156"/>
    </row>
    <row r="211" spans="1:109" ht="12.75">
      <c r="A211" s="193"/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199"/>
      <c r="BK211" s="199"/>
      <c r="BL211" s="199"/>
      <c r="BM211" s="199"/>
      <c r="BN211" s="199"/>
      <c r="BO211" s="199"/>
      <c r="BP211" s="199"/>
      <c r="BQ211" s="199"/>
      <c r="BR211" s="199"/>
      <c r="BS211" s="199"/>
      <c r="BT211" s="169"/>
      <c r="BU211" s="156"/>
      <c r="BV211" s="156"/>
      <c r="BW211" s="156"/>
      <c r="BX211" s="156"/>
      <c r="BY211" s="156"/>
      <c r="BZ211" s="156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6"/>
      <c r="CK211" s="156"/>
      <c r="CL211" s="192"/>
      <c r="CM211" s="195"/>
      <c r="CN211" s="156"/>
      <c r="CO211" s="156"/>
      <c r="CP211" s="156"/>
      <c r="CQ211" s="156"/>
      <c r="CR211" s="156"/>
      <c r="CS211" s="156"/>
      <c r="CT211" s="156"/>
      <c r="CU211" s="156"/>
      <c r="CV211" s="156"/>
      <c r="CW211" s="156"/>
      <c r="CX211" s="156"/>
      <c r="CY211" s="156"/>
      <c r="CZ211" s="156"/>
      <c r="DA211" s="156"/>
      <c r="DB211" s="156"/>
      <c r="DC211" s="156"/>
      <c r="DD211" s="156"/>
      <c r="DE211" s="156"/>
    </row>
    <row r="212" spans="1:109" ht="12.75">
      <c r="A212" s="193"/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9"/>
      <c r="AT212" s="199"/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  <c r="BI212" s="199"/>
      <c r="BJ212" s="199"/>
      <c r="BK212" s="199"/>
      <c r="BL212" s="199"/>
      <c r="BM212" s="199"/>
      <c r="BN212" s="199"/>
      <c r="BO212" s="199"/>
      <c r="BP212" s="199"/>
      <c r="BQ212" s="199"/>
      <c r="BR212" s="199"/>
      <c r="BS212" s="199"/>
      <c r="BT212" s="156"/>
      <c r="BU212" s="156"/>
      <c r="BV212" s="156"/>
      <c r="BW212" s="156"/>
      <c r="BX212" s="156"/>
      <c r="BY212" s="156"/>
      <c r="BZ212" s="156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6"/>
      <c r="CK212" s="156"/>
      <c r="CL212" s="156"/>
      <c r="CM212" s="156"/>
      <c r="CN212" s="156"/>
      <c r="CO212" s="156"/>
      <c r="CP212" s="156"/>
      <c r="CQ212" s="156"/>
      <c r="CR212" s="156"/>
      <c r="CS212" s="156"/>
      <c r="CT212" s="156"/>
      <c r="CU212" s="156"/>
      <c r="CV212" s="156"/>
      <c r="CW212" s="156"/>
      <c r="CX212" s="156"/>
      <c r="CY212" s="156"/>
      <c r="CZ212" s="156"/>
      <c r="DA212" s="156"/>
      <c r="DB212" s="156"/>
      <c r="DC212" s="156"/>
      <c r="DD212" s="156"/>
      <c r="DE212" s="156"/>
    </row>
    <row r="213" spans="1:109" ht="15.75">
      <c r="A213" s="193"/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  <c r="BM213" s="169"/>
      <c r="BN213" s="169"/>
      <c r="BO213" s="169"/>
      <c r="BP213" s="169"/>
      <c r="BQ213" s="169"/>
      <c r="BR213" s="169"/>
      <c r="BS213" s="169"/>
      <c r="BT213" s="169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  <c r="CK213" s="156"/>
      <c r="CL213" s="192"/>
      <c r="CM213" s="195"/>
      <c r="CN213" s="195"/>
      <c r="CO213" s="195"/>
      <c r="CP213" s="195"/>
      <c r="CQ213" s="195"/>
      <c r="CR213" s="195"/>
      <c r="CS213" s="195"/>
      <c r="CT213" s="195"/>
      <c r="CU213" s="195"/>
      <c r="CV213" s="195"/>
      <c r="CW213" s="195"/>
      <c r="CX213" s="195"/>
      <c r="CY213" s="195"/>
      <c r="CZ213" s="195"/>
      <c r="DA213" s="195"/>
      <c r="DB213" s="195"/>
      <c r="DC213" s="195"/>
      <c r="DD213" s="195"/>
      <c r="DE213" s="195"/>
    </row>
    <row r="214" spans="1:109" ht="15.75">
      <c r="A214" s="193"/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169"/>
      <c r="BR214" s="169"/>
      <c r="BS214" s="169"/>
      <c r="BT214" s="156"/>
      <c r="BU214" s="156"/>
      <c r="BV214" s="156"/>
      <c r="BW214" s="156"/>
      <c r="BX214" s="156"/>
      <c r="BY214" s="156"/>
      <c r="BZ214" s="156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6"/>
      <c r="CK214" s="156"/>
      <c r="CL214" s="156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  <c r="DE214" s="195"/>
    </row>
    <row r="215" spans="1:109" ht="15.75">
      <c r="A215" s="187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  <c r="BA215" s="187"/>
      <c r="BB215" s="187"/>
      <c r="BC215" s="187"/>
      <c r="BD215" s="187"/>
      <c r="BE215" s="187"/>
      <c r="BF215" s="187"/>
      <c r="BG215" s="187"/>
      <c r="BH215" s="187"/>
      <c r="BI215" s="187"/>
      <c r="BJ215" s="187"/>
      <c r="BK215" s="187"/>
      <c r="BL215" s="187"/>
      <c r="BM215" s="187"/>
      <c r="BN215" s="187"/>
      <c r="BO215" s="187"/>
      <c r="BP215" s="187"/>
      <c r="BQ215" s="187"/>
      <c r="BR215" s="187"/>
      <c r="BS215" s="187"/>
      <c r="BT215" s="187"/>
      <c r="BU215" s="187"/>
      <c r="BV215" s="187"/>
      <c r="BW215" s="187"/>
      <c r="BX215" s="187"/>
      <c r="BY215" s="187"/>
      <c r="BZ215" s="187"/>
      <c r="CA215" s="187"/>
      <c r="CB215" s="187"/>
      <c r="CC215" s="187"/>
      <c r="CD215" s="187"/>
      <c r="CE215" s="187"/>
      <c r="CF215" s="187"/>
      <c r="CG215" s="187"/>
      <c r="CH215" s="187"/>
      <c r="CI215" s="187"/>
      <c r="CJ215" s="187"/>
      <c r="CK215" s="187"/>
      <c r="CL215" s="187"/>
      <c r="CM215" s="187"/>
      <c r="CN215" s="187"/>
      <c r="CO215" s="187"/>
      <c r="CP215" s="187"/>
      <c r="CQ215" s="187"/>
      <c r="CR215" s="187"/>
      <c r="CS215" s="187"/>
      <c r="CT215" s="187"/>
      <c r="CU215" s="187"/>
      <c r="CV215" s="187"/>
      <c r="CW215" s="187"/>
      <c r="CX215" s="187"/>
      <c r="CY215" s="187"/>
      <c r="CZ215" s="187"/>
      <c r="DA215" s="187"/>
      <c r="DB215" s="187"/>
      <c r="DC215" s="187"/>
      <c r="DD215" s="187"/>
      <c r="DE215" s="187"/>
    </row>
    <row r="216" spans="1:109" ht="15.75">
      <c r="A216" s="193"/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/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56"/>
      <c r="BV216" s="156"/>
      <c r="BW216" s="156"/>
      <c r="BX216" s="156"/>
      <c r="BY216" s="156"/>
      <c r="BZ216" s="156"/>
      <c r="CA216" s="156"/>
      <c r="CB216" s="156"/>
      <c r="CC216" s="156"/>
      <c r="CD216" s="156"/>
      <c r="CE216" s="156"/>
      <c r="CF216" s="156"/>
      <c r="CG216" s="156"/>
      <c r="CH216" s="156"/>
      <c r="CI216" s="156"/>
      <c r="CJ216" s="156"/>
      <c r="CK216" s="156"/>
      <c r="CL216" s="192"/>
      <c r="CM216" s="195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</row>
    <row r="217" spans="1:109" ht="15.75">
      <c r="A217" s="193"/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8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  <c r="DB217" s="197"/>
      <c r="DC217" s="197"/>
      <c r="DD217" s="197"/>
      <c r="DE217" s="197"/>
    </row>
    <row r="218" spans="1:109" ht="15.75">
      <c r="A218" s="193"/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  <c r="BZ218" s="169"/>
      <c r="CA218" s="169"/>
      <c r="CB218" s="169"/>
      <c r="CC218" s="169"/>
      <c r="CD218" s="169"/>
      <c r="CE218" s="169"/>
      <c r="CF218" s="169"/>
      <c r="CG218" s="169"/>
      <c r="CH218" s="169"/>
      <c r="CI218" s="169"/>
      <c r="CJ218" s="169"/>
      <c r="CK218" s="169"/>
      <c r="CL218" s="192"/>
      <c r="CM218" s="195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</row>
    <row r="219" spans="1:109" ht="15.75">
      <c r="A219" s="193"/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8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69"/>
      <c r="BU219" s="169"/>
      <c r="BV219" s="169"/>
      <c r="BW219" s="169"/>
      <c r="BX219" s="169"/>
      <c r="BY219" s="169"/>
      <c r="BZ219" s="169"/>
      <c r="CA219" s="169"/>
      <c r="CB219" s="169"/>
      <c r="CC219" s="169"/>
      <c r="CD219" s="169"/>
      <c r="CE219" s="169"/>
      <c r="CF219" s="169"/>
      <c r="CG219" s="169"/>
      <c r="CH219" s="169"/>
      <c r="CI219" s="169"/>
      <c r="CJ219" s="169"/>
      <c r="CK219" s="169"/>
      <c r="CL219" s="156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</row>
    <row r="220" spans="1:109" ht="15.75">
      <c r="A220" s="193"/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193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92"/>
      <c r="CM220" s="195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</row>
    <row r="221" spans="1:109" ht="15.75">
      <c r="A221" s="193"/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8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</row>
    <row r="222" spans="1:109" ht="12.75">
      <c r="A222" s="193"/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1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69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  <c r="CK222" s="156"/>
      <c r="CL222" s="192"/>
      <c r="CM222" s="195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</row>
    <row r="223" spans="1:109" ht="12.75">
      <c r="A223" s="193"/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56"/>
      <c r="CK223" s="156"/>
      <c r="CL223" s="156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</row>
    <row r="224" spans="1:109" ht="15.75">
      <c r="A224" s="187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8"/>
      <c r="AT224" s="188"/>
      <c r="AU224" s="188"/>
      <c r="AV224" s="188"/>
      <c r="AW224" s="188"/>
      <c r="AX224" s="188"/>
      <c r="AY224" s="188"/>
      <c r="AZ224" s="188"/>
      <c r="BA224" s="188"/>
      <c r="BB224" s="188"/>
      <c r="BC224" s="188"/>
      <c r="BD224" s="188"/>
      <c r="BE224" s="188"/>
      <c r="BF224" s="188"/>
      <c r="BG224" s="188"/>
      <c r="BH224" s="188"/>
      <c r="BI224" s="188"/>
      <c r="BJ224" s="188"/>
      <c r="BK224" s="188"/>
      <c r="BL224" s="188"/>
      <c r="BM224" s="188"/>
      <c r="BN224" s="188"/>
      <c r="BO224" s="188"/>
      <c r="BP224" s="188"/>
      <c r="BQ224" s="188"/>
      <c r="BR224" s="188"/>
      <c r="BS224" s="188"/>
      <c r="BT224" s="188"/>
      <c r="BU224" s="188"/>
      <c r="BV224" s="188"/>
      <c r="BW224" s="188"/>
      <c r="BX224" s="188"/>
      <c r="BY224" s="188"/>
      <c r="BZ224" s="188"/>
      <c r="CA224" s="188"/>
      <c r="CB224" s="188"/>
      <c r="CC224" s="188"/>
      <c r="CD224" s="188"/>
      <c r="CE224" s="188"/>
      <c r="CF224" s="188"/>
      <c r="CG224" s="188"/>
      <c r="CH224" s="188"/>
      <c r="CI224" s="188"/>
      <c r="CJ224" s="188"/>
      <c r="CK224" s="188"/>
      <c r="CL224" s="188"/>
      <c r="CM224" s="188"/>
      <c r="CN224" s="188"/>
      <c r="CO224" s="188"/>
      <c r="CP224" s="188"/>
      <c r="CQ224" s="188"/>
      <c r="CR224" s="188"/>
      <c r="CS224" s="188"/>
      <c r="CT224" s="188"/>
      <c r="CU224" s="188"/>
      <c r="CV224" s="188"/>
      <c r="CW224" s="188"/>
      <c r="CX224" s="188"/>
      <c r="CY224" s="188"/>
      <c r="CZ224" s="188"/>
      <c r="DA224" s="188"/>
      <c r="DB224" s="188"/>
      <c r="DC224" s="188"/>
      <c r="DD224" s="188"/>
      <c r="DE224" s="188"/>
    </row>
    <row r="225" spans="1:109" ht="15.75">
      <c r="A225" s="193"/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6"/>
      <c r="CI225" s="156"/>
      <c r="CJ225" s="156"/>
      <c r="CK225" s="156"/>
      <c r="CL225" s="192"/>
      <c r="CM225" s="195"/>
      <c r="CN225" s="156"/>
      <c r="CO225" s="156"/>
      <c r="CP225" s="156"/>
      <c r="CQ225" s="156"/>
      <c r="CR225" s="156"/>
      <c r="CS225" s="156"/>
      <c r="CT225" s="156"/>
      <c r="CU225" s="156"/>
      <c r="CV225" s="156"/>
      <c r="CW225" s="156"/>
      <c r="CX225" s="156"/>
      <c r="CY225" s="156"/>
      <c r="CZ225" s="156"/>
      <c r="DA225" s="156"/>
      <c r="DB225" s="156"/>
      <c r="DC225" s="156"/>
      <c r="DD225" s="156"/>
      <c r="DE225" s="156"/>
    </row>
    <row r="226" spans="1:109" ht="15.75">
      <c r="A226" s="193"/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8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6"/>
      <c r="CP226" s="156"/>
      <c r="CQ226" s="156"/>
      <c r="CR226" s="156"/>
      <c r="CS226" s="156"/>
      <c r="CT226" s="156"/>
      <c r="CU226" s="156"/>
      <c r="CV226" s="156"/>
      <c r="CW226" s="156"/>
      <c r="CX226" s="156"/>
      <c r="CY226" s="156"/>
      <c r="CZ226" s="156"/>
      <c r="DA226" s="156"/>
      <c r="DB226" s="156"/>
      <c r="DC226" s="156"/>
      <c r="DD226" s="156"/>
      <c r="DE226" s="156"/>
    </row>
    <row r="227" spans="1:109" ht="15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11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169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  <c r="CK227" s="156"/>
      <c r="CL227" s="192"/>
      <c r="CM227" s="195"/>
      <c r="CN227" s="156"/>
      <c r="CO227" s="156"/>
      <c r="CP227" s="156"/>
      <c r="CQ227" s="156"/>
      <c r="CR227" s="156"/>
      <c r="CS227" s="156"/>
      <c r="CT227" s="156"/>
      <c r="CU227" s="156"/>
      <c r="CV227" s="156"/>
      <c r="CW227" s="156"/>
      <c r="CX227" s="156"/>
      <c r="CY227" s="156"/>
      <c r="CZ227" s="156"/>
      <c r="DA227" s="156"/>
      <c r="DB227" s="156"/>
      <c r="DC227" s="156"/>
      <c r="DD227" s="156"/>
      <c r="DE227" s="156"/>
    </row>
    <row r="228" spans="1:109" ht="15.75">
      <c r="A228" s="193"/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9"/>
      <c r="AT228" s="199"/>
      <c r="AU228" s="199"/>
      <c r="AV228" s="199"/>
      <c r="AW228" s="199"/>
      <c r="AX228" s="199"/>
      <c r="AY228" s="199"/>
      <c r="AZ228" s="199"/>
      <c r="BA228" s="199"/>
      <c r="BB228" s="199"/>
      <c r="BC228" s="199"/>
      <c r="BD228" s="199"/>
      <c r="BE228" s="199"/>
      <c r="BF228" s="199"/>
      <c r="BG228" s="199"/>
      <c r="BH228" s="199"/>
      <c r="BI228" s="199"/>
      <c r="BJ228" s="199"/>
      <c r="BK228" s="199"/>
      <c r="BL228" s="199"/>
      <c r="BM228" s="199"/>
      <c r="BN228" s="199"/>
      <c r="BO228" s="199"/>
      <c r="BP228" s="199"/>
      <c r="BQ228" s="199"/>
      <c r="BR228" s="199"/>
      <c r="BS228" s="199"/>
      <c r="BT228" s="156"/>
      <c r="BU228" s="156"/>
      <c r="BV228" s="156"/>
      <c r="BW228" s="156"/>
      <c r="BX228" s="156"/>
      <c r="BY228" s="156"/>
      <c r="BZ228" s="156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6"/>
      <c r="CK228" s="156"/>
      <c r="CL228" s="156"/>
      <c r="CM228" s="156"/>
      <c r="CN228" s="156"/>
      <c r="CO228" s="156"/>
      <c r="CP228" s="156"/>
      <c r="CQ228" s="156"/>
      <c r="CR228" s="156"/>
      <c r="CS228" s="156"/>
      <c r="CT228" s="156"/>
      <c r="CU228" s="156"/>
      <c r="CV228" s="156"/>
      <c r="CW228" s="156"/>
      <c r="CX228" s="156"/>
      <c r="CY228" s="156"/>
      <c r="CZ228" s="156"/>
      <c r="DA228" s="156"/>
      <c r="DB228" s="156"/>
      <c r="DC228" s="156"/>
      <c r="DD228" s="156"/>
      <c r="DE228" s="156"/>
    </row>
    <row r="229" spans="1:109" ht="12.75">
      <c r="A229" s="193"/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1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0"/>
      <c r="BR229" s="150"/>
      <c r="BS229" s="150"/>
      <c r="BT229" s="169"/>
      <c r="BU229" s="156"/>
      <c r="BV229" s="156"/>
      <c r="BW229" s="156"/>
      <c r="BX229" s="156"/>
      <c r="BY229" s="156"/>
      <c r="BZ229" s="156"/>
      <c r="CA229" s="156"/>
      <c r="CB229" s="156"/>
      <c r="CC229" s="156"/>
      <c r="CD229" s="156"/>
      <c r="CE229" s="156"/>
      <c r="CF229" s="156"/>
      <c r="CG229" s="156"/>
      <c r="CH229" s="156"/>
      <c r="CI229" s="156"/>
      <c r="CJ229" s="156"/>
      <c r="CK229" s="156"/>
      <c r="CL229" s="192"/>
      <c r="CM229" s="195"/>
      <c r="CN229" s="156"/>
      <c r="CO229" s="156"/>
      <c r="CP229" s="156"/>
      <c r="CQ229" s="156"/>
      <c r="CR229" s="156"/>
      <c r="CS229" s="156"/>
      <c r="CT229" s="156"/>
      <c r="CU229" s="156"/>
      <c r="CV229" s="156"/>
      <c r="CW229" s="156"/>
      <c r="CX229" s="156"/>
      <c r="CY229" s="156"/>
      <c r="CZ229" s="156"/>
      <c r="DA229" s="156"/>
      <c r="DB229" s="156"/>
      <c r="DC229" s="156"/>
      <c r="DD229" s="156"/>
      <c r="DE229" s="156"/>
    </row>
    <row r="230" spans="1:109" ht="12.75">
      <c r="A230" s="193"/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6"/>
      <c r="BU230" s="156"/>
      <c r="BV230" s="156"/>
      <c r="BW230" s="156"/>
      <c r="BX230" s="156"/>
      <c r="BY230" s="156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156"/>
      <c r="CJ230" s="156"/>
      <c r="CK230" s="156"/>
      <c r="CL230" s="192"/>
      <c r="CM230" s="156"/>
      <c r="CN230" s="156"/>
      <c r="CO230" s="156"/>
      <c r="CP230" s="156"/>
      <c r="CQ230" s="156"/>
      <c r="CR230" s="156"/>
      <c r="CS230" s="156"/>
      <c r="CT230" s="156"/>
      <c r="CU230" s="156"/>
      <c r="CV230" s="156"/>
      <c r="CW230" s="156"/>
      <c r="CX230" s="156"/>
      <c r="CY230" s="156"/>
      <c r="CZ230" s="156"/>
      <c r="DA230" s="156"/>
      <c r="DB230" s="156"/>
      <c r="DC230" s="156"/>
      <c r="DD230" s="156"/>
      <c r="DE230" s="156"/>
    </row>
    <row r="231" spans="1:109" ht="12.75">
      <c r="A231" s="193"/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  <c r="AN231" s="193"/>
      <c r="AO231" s="193"/>
      <c r="AP231" s="193"/>
      <c r="AQ231" s="193"/>
      <c r="AR231" s="193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6"/>
      <c r="BU231" s="156"/>
      <c r="BV231" s="156"/>
      <c r="BW231" s="156"/>
      <c r="BX231" s="156"/>
      <c r="BY231" s="156"/>
      <c r="BZ231" s="156"/>
      <c r="CA231" s="156"/>
      <c r="CB231" s="156"/>
      <c r="CC231" s="156"/>
      <c r="CD231" s="156"/>
      <c r="CE231" s="156"/>
      <c r="CF231" s="156"/>
      <c r="CG231" s="156"/>
      <c r="CH231" s="156"/>
      <c r="CI231" s="156"/>
      <c r="CJ231" s="156"/>
      <c r="CK231" s="156"/>
      <c r="CL231" s="192"/>
      <c r="CM231" s="156"/>
      <c r="CN231" s="156"/>
      <c r="CO231" s="156"/>
      <c r="CP231" s="156"/>
      <c r="CQ231" s="156"/>
      <c r="CR231" s="156"/>
      <c r="CS231" s="156"/>
      <c r="CT231" s="156"/>
      <c r="CU231" s="156"/>
      <c r="CV231" s="156"/>
      <c r="CW231" s="156"/>
      <c r="CX231" s="156"/>
      <c r="CY231" s="156"/>
      <c r="CZ231" s="156"/>
      <c r="DA231" s="156"/>
      <c r="DB231" s="156"/>
      <c r="DC231" s="156"/>
      <c r="DD231" s="156"/>
      <c r="DE231" s="156"/>
    </row>
    <row r="232" spans="1:109" ht="12.75">
      <c r="A232" s="193"/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  <c r="AM232" s="193"/>
      <c r="AN232" s="193"/>
      <c r="AO232" s="193"/>
      <c r="AP232" s="193"/>
      <c r="AQ232" s="193"/>
      <c r="AR232" s="193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0"/>
      <c r="BT232" s="156"/>
      <c r="BU232" s="156"/>
      <c r="BV232" s="156"/>
      <c r="BW232" s="156"/>
      <c r="BX232" s="156"/>
      <c r="BY232" s="156"/>
      <c r="BZ232" s="156"/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6"/>
      <c r="CK232" s="156"/>
      <c r="CL232" s="192"/>
      <c r="CM232" s="156"/>
      <c r="CN232" s="156"/>
      <c r="CO232" s="156"/>
      <c r="CP232" s="156"/>
      <c r="CQ232" s="156"/>
      <c r="CR232" s="156"/>
      <c r="CS232" s="156"/>
      <c r="CT232" s="156"/>
      <c r="CU232" s="156"/>
      <c r="CV232" s="156"/>
      <c r="CW232" s="156"/>
      <c r="CX232" s="156"/>
      <c r="CY232" s="156"/>
      <c r="CZ232" s="156"/>
      <c r="DA232" s="156"/>
      <c r="DB232" s="156"/>
      <c r="DC232" s="156"/>
      <c r="DD232" s="156"/>
      <c r="DE232" s="156"/>
    </row>
    <row r="233" spans="1:109" ht="12.75">
      <c r="A233" s="193"/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  <c r="AN233" s="193"/>
      <c r="AO233" s="193"/>
      <c r="AP233" s="193"/>
      <c r="AQ233" s="193"/>
      <c r="AR233" s="193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6"/>
      <c r="BU233" s="156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92"/>
      <c r="CM233" s="156"/>
      <c r="CN233" s="156"/>
      <c r="CO233" s="156"/>
      <c r="CP233" s="156"/>
      <c r="CQ233" s="156"/>
      <c r="CR233" s="156"/>
      <c r="CS233" s="156"/>
      <c r="CT233" s="156"/>
      <c r="CU233" s="156"/>
      <c r="CV233" s="156"/>
      <c r="CW233" s="156"/>
      <c r="CX233" s="156"/>
      <c r="CY233" s="156"/>
      <c r="CZ233" s="156"/>
      <c r="DA233" s="156"/>
      <c r="DB233" s="156"/>
      <c r="DC233" s="156"/>
      <c r="DD233" s="156"/>
      <c r="DE233" s="156"/>
    </row>
    <row r="234" spans="1:109" ht="15.75">
      <c r="A234" s="193"/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  <c r="AM234" s="193"/>
      <c r="AN234" s="193"/>
      <c r="AO234" s="193"/>
      <c r="AP234" s="193"/>
      <c r="AQ234" s="193"/>
      <c r="AR234" s="193"/>
      <c r="AS234" s="199"/>
      <c r="AT234" s="199"/>
      <c r="AU234" s="199"/>
      <c r="AV234" s="199"/>
      <c r="AW234" s="199"/>
      <c r="AX234" s="199"/>
      <c r="AY234" s="199"/>
      <c r="AZ234" s="199"/>
      <c r="BA234" s="199"/>
      <c r="BB234" s="199"/>
      <c r="BC234" s="199"/>
      <c r="BD234" s="199"/>
      <c r="BE234" s="199"/>
      <c r="BF234" s="199"/>
      <c r="BG234" s="199"/>
      <c r="BH234" s="199"/>
      <c r="BI234" s="199"/>
      <c r="BJ234" s="199"/>
      <c r="BK234" s="199"/>
      <c r="BL234" s="199"/>
      <c r="BM234" s="199"/>
      <c r="BN234" s="199"/>
      <c r="BO234" s="199"/>
      <c r="BP234" s="199"/>
      <c r="BQ234" s="199"/>
      <c r="BR234" s="199"/>
      <c r="BS234" s="199"/>
      <c r="BT234" s="169"/>
      <c r="BU234" s="156"/>
      <c r="BV234" s="156"/>
      <c r="BW234" s="156"/>
      <c r="BX234" s="156"/>
      <c r="BY234" s="156"/>
      <c r="BZ234" s="156"/>
      <c r="CA234" s="156"/>
      <c r="CB234" s="156"/>
      <c r="CC234" s="156"/>
      <c r="CD234" s="156"/>
      <c r="CE234" s="156"/>
      <c r="CF234" s="156"/>
      <c r="CG234" s="156"/>
      <c r="CH234" s="156"/>
      <c r="CI234" s="156"/>
      <c r="CJ234" s="156"/>
      <c r="CK234" s="156"/>
      <c r="CL234" s="33"/>
      <c r="CM234" s="195"/>
      <c r="CN234" s="156"/>
      <c r="CO234" s="156"/>
      <c r="CP234" s="156"/>
      <c r="CQ234" s="156"/>
      <c r="CR234" s="156"/>
      <c r="CS234" s="156"/>
      <c r="CT234" s="156"/>
      <c r="CU234" s="156"/>
      <c r="CV234" s="156"/>
      <c r="CW234" s="156"/>
      <c r="CX234" s="156"/>
      <c r="CY234" s="156"/>
      <c r="CZ234" s="156"/>
      <c r="DA234" s="156"/>
      <c r="DB234" s="156"/>
      <c r="DC234" s="156"/>
      <c r="DD234" s="156"/>
      <c r="DE234" s="156"/>
    </row>
    <row r="235" spans="1:109" ht="15.75">
      <c r="A235" s="193"/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  <c r="AN235" s="193"/>
      <c r="AO235" s="193"/>
      <c r="AP235" s="193"/>
      <c r="AQ235" s="193"/>
      <c r="AR235" s="193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  <c r="BG235" s="199"/>
      <c r="BH235" s="199"/>
      <c r="BI235" s="199"/>
      <c r="BJ235" s="199"/>
      <c r="BK235" s="199"/>
      <c r="BL235" s="199"/>
      <c r="BM235" s="199"/>
      <c r="BN235" s="199"/>
      <c r="BO235" s="199"/>
      <c r="BP235" s="199"/>
      <c r="BQ235" s="199"/>
      <c r="BR235" s="199"/>
      <c r="BS235" s="199"/>
      <c r="BT235" s="169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33"/>
      <c r="CM235" s="195"/>
      <c r="CN235" s="195"/>
      <c r="CO235" s="195"/>
      <c r="CP235" s="195"/>
      <c r="CQ235" s="195"/>
      <c r="CR235" s="195"/>
      <c r="CS235" s="195"/>
      <c r="CT235" s="195"/>
      <c r="CU235" s="195"/>
      <c r="CV235" s="195"/>
      <c r="CW235" s="195"/>
      <c r="CX235" s="195"/>
      <c r="CY235" s="195"/>
      <c r="CZ235" s="195"/>
      <c r="DA235" s="195"/>
      <c r="DB235" s="195"/>
      <c r="DC235" s="195"/>
      <c r="DD235" s="195"/>
      <c r="DE235" s="195"/>
    </row>
    <row r="236" spans="1:109" ht="15.75">
      <c r="A236" s="193"/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9"/>
      <c r="AT236" s="199"/>
      <c r="AU236" s="199"/>
      <c r="AV236" s="199"/>
      <c r="AW236" s="199"/>
      <c r="AX236" s="199"/>
      <c r="AY236" s="199"/>
      <c r="AZ236" s="199"/>
      <c r="BA236" s="199"/>
      <c r="BB236" s="199"/>
      <c r="BC236" s="199"/>
      <c r="BD236" s="199"/>
      <c r="BE236" s="199"/>
      <c r="BF236" s="199"/>
      <c r="BG236" s="199"/>
      <c r="BH236" s="199"/>
      <c r="BI236" s="199"/>
      <c r="BJ236" s="199"/>
      <c r="BK236" s="199"/>
      <c r="BL236" s="199"/>
      <c r="BM236" s="199"/>
      <c r="BN236" s="199"/>
      <c r="BO236" s="199"/>
      <c r="BP236" s="199"/>
      <c r="BQ236" s="199"/>
      <c r="BR236" s="199"/>
      <c r="BS236" s="199"/>
      <c r="BT236" s="169"/>
      <c r="BU236" s="156"/>
      <c r="BV236" s="156"/>
      <c r="BW236" s="156"/>
      <c r="BX236" s="156"/>
      <c r="BY236" s="156"/>
      <c r="BZ236" s="156"/>
      <c r="CA236" s="156"/>
      <c r="CB236" s="156"/>
      <c r="CC236" s="156"/>
      <c r="CD236" s="156"/>
      <c r="CE236" s="156"/>
      <c r="CF236" s="156"/>
      <c r="CG236" s="156"/>
      <c r="CH236" s="156"/>
      <c r="CI236" s="156"/>
      <c r="CJ236" s="156"/>
      <c r="CK236" s="156"/>
      <c r="CL236" s="33"/>
      <c r="CM236" s="195"/>
      <c r="CN236" s="195"/>
      <c r="CO236" s="195"/>
      <c r="CP236" s="195"/>
      <c r="CQ236" s="195"/>
      <c r="CR236" s="195"/>
      <c r="CS236" s="195"/>
      <c r="CT236" s="195"/>
      <c r="CU236" s="195"/>
      <c r="CV236" s="195"/>
      <c r="CW236" s="195"/>
      <c r="CX236" s="195"/>
      <c r="CY236" s="195"/>
      <c r="CZ236" s="195"/>
      <c r="DA236" s="195"/>
      <c r="DB236" s="195"/>
      <c r="DC236" s="195"/>
      <c r="DD236" s="195"/>
      <c r="DE236" s="195"/>
    </row>
    <row r="237" spans="1:109" ht="15.75">
      <c r="A237" s="193"/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9"/>
      <c r="AT237" s="199"/>
      <c r="AU237" s="199"/>
      <c r="AV237" s="199"/>
      <c r="AW237" s="199"/>
      <c r="AX237" s="199"/>
      <c r="AY237" s="199"/>
      <c r="AZ237" s="199"/>
      <c r="BA237" s="199"/>
      <c r="BB237" s="199"/>
      <c r="BC237" s="199"/>
      <c r="BD237" s="199"/>
      <c r="BE237" s="199"/>
      <c r="BF237" s="199"/>
      <c r="BG237" s="199"/>
      <c r="BH237" s="199"/>
      <c r="BI237" s="199"/>
      <c r="BJ237" s="199"/>
      <c r="BK237" s="199"/>
      <c r="BL237" s="199"/>
      <c r="BM237" s="199"/>
      <c r="BN237" s="199"/>
      <c r="BO237" s="199"/>
      <c r="BP237" s="199"/>
      <c r="BQ237" s="199"/>
      <c r="BR237" s="199"/>
      <c r="BS237" s="199"/>
      <c r="BT237" s="169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33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  <c r="DE237" s="195"/>
    </row>
    <row r="238" spans="1:109" ht="15.75">
      <c r="A238" s="193"/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  <c r="AG238" s="193"/>
      <c r="AH238" s="193"/>
      <c r="AI238" s="193"/>
      <c r="AJ238" s="193"/>
      <c r="AK238" s="193"/>
      <c r="AL238" s="193"/>
      <c r="AM238" s="193"/>
      <c r="AN238" s="193"/>
      <c r="AO238" s="193"/>
      <c r="AP238" s="193"/>
      <c r="AQ238" s="193"/>
      <c r="AR238" s="193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  <c r="BI238" s="199"/>
      <c r="BJ238" s="199"/>
      <c r="BK238" s="199"/>
      <c r="BL238" s="199"/>
      <c r="BM238" s="199"/>
      <c r="BN238" s="199"/>
      <c r="BO238" s="199"/>
      <c r="BP238" s="199"/>
      <c r="BQ238" s="199"/>
      <c r="BR238" s="199"/>
      <c r="BS238" s="199"/>
      <c r="BT238" s="169"/>
      <c r="BU238" s="156"/>
      <c r="BV238" s="156"/>
      <c r="BW238" s="156"/>
      <c r="BX238" s="156"/>
      <c r="BY238" s="156"/>
      <c r="BZ238" s="156"/>
      <c r="CA238" s="156"/>
      <c r="CB238" s="156"/>
      <c r="CC238" s="156"/>
      <c r="CD238" s="156"/>
      <c r="CE238" s="156"/>
      <c r="CF238" s="156"/>
      <c r="CG238" s="156"/>
      <c r="CH238" s="156"/>
      <c r="CI238" s="156"/>
      <c r="CJ238" s="156"/>
      <c r="CK238" s="156"/>
      <c r="CL238" s="33"/>
      <c r="CM238" s="195"/>
      <c r="CN238" s="195"/>
      <c r="CO238" s="195"/>
      <c r="CP238" s="195"/>
      <c r="CQ238" s="195"/>
      <c r="CR238" s="195"/>
      <c r="CS238" s="195"/>
      <c r="CT238" s="195"/>
      <c r="CU238" s="195"/>
      <c r="CV238" s="195"/>
      <c r="CW238" s="195"/>
      <c r="CX238" s="195"/>
      <c r="CY238" s="195"/>
      <c r="CZ238" s="195"/>
      <c r="DA238" s="195"/>
      <c r="DB238" s="195"/>
      <c r="DC238" s="195"/>
      <c r="DD238" s="195"/>
      <c r="DE238" s="195"/>
    </row>
    <row r="239" spans="1:109" ht="15.75">
      <c r="A239" s="193"/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1"/>
      <c r="AT239" s="191"/>
      <c r="AU239" s="191"/>
      <c r="AV239" s="191"/>
      <c r="AW239" s="191"/>
      <c r="AX239" s="191"/>
      <c r="AY239" s="191"/>
      <c r="AZ239" s="191"/>
      <c r="BA239" s="191"/>
      <c r="BB239" s="191"/>
      <c r="BC239" s="191"/>
      <c r="BD239" s="191"/>
      <c r="BE239" s="191"/>
      <c r="BF239" s="191"/>
      <c r="BG239" s="191"/>
      <c r="BH239" s="191"/>
      <c r="BI239" s="191"/>
      <c r="BJ239" s="191"/>
      <c r="BK239" s="191"/>
      <c r="BL239" s="191"/>
      <c r="BM239" s="191"/>
      <c r="BN239" s="191"/>
      <c r="BO239" s="191"/>
      <c r="BP239" s="191"/>
      <c r="BQ239" s="191"/>
      <c r="BR239" s="191"/>
      <c r="BS239" s="191"/>
      <c r="BT239" s="169"/>
      <c r="BU239" s="156"/>
      <c r="BV239" s="156"/>
      <c r="BW239" s="156"/>
      <c r="BX239" s="156"/>
      <c r="BY239" s="156"/>
      <c r="BZ239" s="156"/>
      <c r="CA239" s="156"/>
      <c r="CB239" s="156"/>
      <c r="CC239" s="156"/>
      <c r="CD239" s="156"/>
      <c r="CE239" s="156"/>
      <c r="CF239" s="156"/>
      <c r="CG239" s="156"/>
      <c r="CH239" s="156"/>
      <c r="CI239" s="156"/>
      <c r="CJ239" s="156"/>
      <c r="CK239" s="156"/>
      <c r="CL239" s="33"/>
      <c r="CM239" s="195"/>
      <c r="CN239" s="195"/>
      <c r="CO239" s="195"/>
      <c r="CP239" s="195"/>
      <c r="CQ239" s="195"/>
      <c r="CR239" s="195"/>
      <c r="CS239" s="195"/>
      <c r="CT239" s="195"/>
      <c r="CU239" s="195"/>
      <c r="CV239" s="195"/>
      <c r="CW239" s="195"/>
      <c r="CX239" s="195"/>
      <c r="CY239" s="195"/>
      <c r="CZ239" s="195"/>
      <c r="DA239" s="195"/>
      <c r="DB239" s="195"/>
      <c r="DC239" s="195"/>
      <c r="DD239" s="195"/>
      <c r="DE239" s="195"/>
    </row>
    <row r="240" spans="1:109" ht="15.75">
      <c r="A240" s="193"/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1"/>
      <c r="AT240" s="191"/>
      <c r="AU240" s="191"/>
      <c r="AV240" s="191"/>
      <c r="AW240" s="191"/>
      <c r="AX240" s="191"/>
      <c r="AY240" s="191"/>
      <c r="AZ240" s="191"/>
      <c r="BA240" s="191"/>
      <c r="BB240" s="191"/>
      <c r="BC240" s="191"/>
      <c r="BD240" s="191"/>
      <c r="BE240" s="191"/>
      <c r="BF240" s="191"/>
      <c r="BG240" s="191"/>
      <c r="BH240" s="191"/>
      <c r="BI240" s="191"/>
      <c r="BJ240" s="191"/>
      <c r="BK240" s="191"/>
      <c r="BL240" s="191"/>
      <c r="BM240" s="191"/>
      <c r="BN240" s="191"/>
      <c r="BO240" s="191"/>
      <c r="BP240" s="191"/>
      <c r="BQ240" s="191"/>
      <c r="BR240" s="191"/>
      <c r="BS240" s="191"/>
      <c r="BT240" s="169"/>
      <c r="BU240" s="156"/>
      <c r="BV240" s="156"/>
      <c r="BW240" s="156"/>
      <c r="BX240" s="156"/>
      <c r="BY240" s="156"/>
      <c r="BZ240" s="156"/>
      <c r="CA240" s="156"/>
      <c r="CB240" s="156"/>
      <c r="CC240" s="156"/>
      <c r="CD240" s="156"/>
      <c r="CE240" s="156"/>
      <c r="CF240" s="156"/>
      <c r="CG240" s="156"/>
      <c r="CH240" s="156"/>
      <c r="CI240" s="156"/>
      <c r="CJ240" s="156"/>
      <c r="CK240" s="156"/>
      <c r="CL240" s="33"/>
      <c r="CM240" s="195"/>
      <c r="CN240" s="195"/>
      <c r="CO240" s="195"/>
      <c r="CP240" s="195"/>
      <c r="CQ240" s="195"/>
      <c r="CR240" s="195"/>
      <c r="CS240" s="195"/>
      <c r="CT240" s="195"/>
      <c r="CU240" s="195"/>
      <c r="CV240" s="195"/>
      <c r="CW240" s="195"/>
      <c r="CX240" s="195"/>
      <c r="CY240" s="195"/>
      <c r="CZ240" s="195"/>
      <c r="DA240" s="195"/>
      <c r="DB240" s="195"/>
      <c r="DC240" s="195"/>
      <c r="DD240" s="195"/>
      <c r="DE240" s="195"/>
    </row>
    <row r="241" spans="1:109" ht="15.75">
      <c r="A241" s="193"/>
      <c r="B241" s="193"/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  <c r="AM241" s="193"/>
      <c r="AN241" s="193"/>
      <c r="AO241" s="193"/>
      <c r="AP241" s="193"/>
      <c r="AQ241" s="193"/>
      <c r="AR241" s="193"/>
      <c r="AS241" s="199"/>
      <c r="AT241" s="199"/>
      <c r="AU241" s="199"/>
      <c r="AV241" s="199"/>
      <c r="AW241" s="199"/>
      <c r="AX241" s="199"/>
      <c r="AY241" s="199"/>
      <c r="AZ241" s="199"/>
      <c r="BA241" s="199"/>
      <c r="BB241" s="199"/>
      <c r="BC241" s="199"/>
      <c r="BD241" s="199"/>
      <c r="BE241" s="199"/>
      <c r="BF241" s="199"/>
      <c r="BG241" s="199"/>
      <c r="BH241" s="199"/>
      <c r="BI241" s="199"/>
      <c r="BJ241" s="199"/>
      <c r="BK241" s="199"/>
      <c r="BL241" s="199"/>
      <c r="BM241" s="199"/>
      <c r="BN241" s="199"/>
      <c r="BO241" s="199"/>
      <c r="BP241" s="199"/>
      <c r="BQ241" s="199"/>
      <c r="BR241" s="199"/>
      <c r="BS241" s="199"/>
      <c r="BT241" s="169"/>
      <c r="BU241" s="156"/>
      <c r="BV241" s="156"/>
      <c r="BW241" s="156"/>
      <c r="BX241" s="156"/>
      <c r="BY241" s="156"/>
      <c r="BZ241" s="156"/>
      <c r="CA241" s="156"/>
      <c r="CB241" s="156"/>
      <c r="CC241" s="156"/>
      <c r="CD241" s="156"/>
      <c r="CE241" s="156"/>
      <c r="CF241" s="156"/>
      <c r="CG241" s="156"/>
      <c r="CH241" s="156"/>
      <c r="CI241" s="156"/>
      <c r="CJ241" s="156"/>
      <c r="CK241" s="156"/>
      <c r="CL241" s="33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  <c r="DE241" s="195"/>
    </row>
    <row r="242" spans="1:109" ht="15.75">
      <c r="A242" s="187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6"/>
      <c r="BQ242" s="156"/>
      <c r="BR242" s="156"/>
      <c r="BS242" s="156"/>
      <c r="BT242" s="156"/>
      <c r="BU242" s="156"/>
      <c r="BV242" s="156"/>
      <c r="BW242" s="156"/>
      <c r="BX242" s="156"/>
      <c r="BY242" s="156"/>
      <c r="BZ242" s="156"/>
      <c r="CA242" s="156"/>
      <c r="CB242" s="156"/>
      <c r="CC242" s="156"/>
      <c r="CD242" s="156"/>
      <c r="CE242" s="156"/>
      <c r="CF242" s="156"/>
      <c r="CG242" s="156"/>
      <c r="CH242" s="156"/>
      <c r="CI242" s="156"/>
      <c r="CJ242" s="156"/>
      <c r="CK242" s="156"/>
      <c r="CL242" s="156"/>
      <c r="CM242" s="156"/>
      <c r="CN242" s="156"/>
      <c r="CO242" s="156"/>
      <c r="CP242" s="156"/>
      <c r="CQ242" s="156"/>
      <c r="CR242" s="156"/>
      <c r="CS242" s="156"/>
      <c r="CT242" s="156"/>
      <c r="CU242" s="156"/>
      <c r="CV242" s="156"/>
      <c r="CW242" s="156"/>
      <c r="CX242" s="156"/>
      <c r="CY242" s="156"/>
      <c r="CZ242" s="156"/>
      <c r="DA242" s="156"/>
      <c r="DB242" s="156"/>
      <c r="DC242" s="156"/>
      <c r="DD242" s="156"/>
      <c r="DE242" s="156"/>
    </row>
    <row r="243" spans="1:109" ht="15.75">
      <c r="A243" s="193"/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  <c r="AL243" s="193"/>
      <c r="AM243" s="193"/>
      <c r="AN243" s="193"/>
      <c r="AO243" s="193"/>
      <c r="AP243" s="193"/>
      <c r="AQ243" s="193"/>
      <c r="AR243" s="193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69"/>
      <c r="BT243" s="169"/>
      <c r="BU243" s="156"/>
      <c r="BV243" s="156"/>
      <c r="BW243" s="156"/>
      <c r="BX243" s="156"/>
      <c r="BY243" s="156"/>
      <c r="BZ243" s="156"/>
      <c r="CA243" s="156"/>
      <c r="CB243" s="156"/>
      <c r="CC243" s="156"/>
      <c r="CD243" s="156"/>
      <c r="CE243" s="156"/>
      <c r="CF243" s="156"/>
      <c r="CG243" s="156"/>
      <c r="CH243" s="156"/>
      <c r="CI243" s="156"/>
      <c r="CJ243" s="156"/>
      <c r="CK243" s="156"/>
      <c r="CL243" s="192"/>
      <c r="CM243" s="195"/>
      <c r="CN243" s="156"/>
      <c r="CO243" s="156"/>
      <c r="CP243" s="156"/>
      <c r="CQ243" s="156"/>
      <c r="CR243" s="156"/>
      <c r="CS243" s="156"/>
      <c r="CT243" s="156"/>
      <c r="CU243" s="156"/>
      <c r="CV243" s="156"/>
      <c r="CW243" s="156"/>
      <c r="CX243" s="156"/>
      <c r="CY243" s="156"/>
      <c r="CZ243" s="156"/>
      <c r="DA243" s="156"/>
      <c r="DB243" s="156"/>
      <c r="DC243" s="156"/>
      <c r="DD243" s="156"/>
      <c r="DE243" s="156"/>
    </row>
    <row r="244" spans="1:109" ht="15.75">
      <c r="A244" s="193"/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8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/>
      <c r="BH244" s="156"/>
      <c r="BI244" s="156"/>
      <c r="BJ244" s="156"/>
      <c r="BK244" s="156"/>
      <c r="BL244" s="156"/>
      <c r="BM244" s="156"/>
      <c r="BN244" s="156"/>
      <c r="BO244" s="156"/>
      <c r="BP244" s="156"/>
      <c r="BQ244" s="156"/>
      <c r="BR244" s="156"/>
      <c r="BS244" s="156"/>
      <c r="BT244" s="156"/>
      <c r="BU244" s="156"/>
      <c r="BV244" s="156"/>
      <c r="BW244" s="156"/>
      <c r="BX244" s="156"/>
      <c r="BY244" s="156"/>
      <c r="BZ244" s="156"/>
      <c r="CA244" s="156"/>
      <c r="CB244" s="156"/>
      <c r="CC244" s="156"/>
      <c r="CD244" s="156"/>
      <c r="CE244" s="156"/>
      <c r="CF244" s="156"/>
      <c r="CG244" s="156"/>
      <c r="CH244" s="156"/>
      <c r="CI244" s="156"/>
      <c r="CJ244" s="156"/>
      <c r="CK244" s="156"/>
      <c r="CL244" s="156"/>
      <c r="CM244" s="156"/>
      <c r="CN244" s="156"/>
      <c r="CO244" s="156"/>
      <c r="CP244" s="156"/>
      <c r="CQ244" s="156"/>
      <c r="CR244" s="156"/>
      <c r="CS244" s="156"/>
      <c r="CT244" s="156"/>
      <c r="CU244" s="156"/>
      <c r="CV244" s="156"/>
      <c r="CW244" s="156"/>
      <c r="CX244" s="156"/>
      <c r="CY244" s="156"/>
      <c r="CZ244" s="156"/>
      <c r="DA244" s="156"/>
      <c r="DB244" s="156"/>
      <c r="DC244" s="156"/>
      <c r="DD244" s="156"/>
      <c r="DE244" s="156"/>
    </row>
    <row r="245" spans="1:109" ht="15.75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/>
      <c r="BD245" s="187"/>
      <c r="BE245" s="187"/>
      <c r="BF245" s="187"/>
      <c r="BG245" s="187"/>
      <c r="BH245" s="187"/>
      <c r="BI245" s="187"/>
      <c r="BJ245" s="187"/>
      <c r="BK245" s="187"/>
      <c r="BL245" s="187"/>
      <c r="BM245" s="187"/>
      <c r="BN245" s="187"/>
      <c r="BO245" s="187"/>
      <c r="BP245" s="187"/>
      <c r="BQ245" s="187"/>
      <c r="BR245" s="187"/>
      <c r="BS245" s="187"/>
      <c r="BT245" s="187"/>
      <c r="BU245" s="187"/>
      <c r="BV245" s="187"/>
      <c r="BW245" s="187"/>
      <c r="BX245" s="187"/>
      <c r="BY245" s="187"/>
      <c r="BZ245" s="187"/>
      <c r="CA245" s="187"/>
      <c r="CB245" s="187"/>
      <c r="CC245" s="187"/>
      <c r="CD245" s="187"/>
      <c r="CE245" s="187"/>
      <c r="CF245" s="187"/>
      <c r="CG245" s="187"/>
      <c r="CH245" s="187"/>
      <c r="CI245" s="187"/>
      <c r="CJ245" s="187"/>
      <c r="CK245" s="187"/>
      <c r="CL245" s="187"/>
      <c r="CM245" s="187"/>
      <c r="CN245" s="187"/>
      <c r="CO245" s="187"/>
      <c r="CP245" s="187"/>
      <c r="CQ245" s="187"/>
      <c r="CR245" s="187"/>
      <c r="CS245" s="187"/>
      <c r="CT245" s="187"/>
      <c r="CU245" s="187"/>
      <c r="CV245" s="187"/>
      <c r="CW245" s="187"/>
      <c r="CX245" s="187"/>
      <c r="CY245" s="187"/>
      <c r="CZ245" s="187"/>
      <c r="DA245" s="187"/>
      <c r="DB245" s="187"/>
      <c r="DC245" s="187"/>
      <c r="DD245" s="187"/>
      <c r="DE245" s="187"/>
    </row>
    <row r="246" spans="1:109" ht="12.75">
      <c r="A246" s="193"/>
      <c r="B246" s="193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1"/>
      <c r="AT246" s="156"/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/>
      <c r="BH246" s="156"/>
      <c r="BI246" s="156"/>
      <c r="BJ246" s="156"/>
      <c r="BK246" s="156"/>
      <c r="BL246" s="156"/>
      <c r="BM246" s="156"/>
      <c r="BN246" s="156"/>
      <c r="BO246" s="156"/>
      <c r="BP246" s="156"/>
      <c r="BQ246" s="156"/>
      <c r="BR246" s="156"/>
      <c r="BS246" s="156"/>
      <c r="BT246" s="169"/>
      <c r="BU246" s="156"/>
      <c r="BV246" s="156"/>
      <c r="BW246" s="156"/>
      <c r="BX246" s="156"/>
      <c r="BY246" s="156"/>
      <c r="BZ246" s="156"/>
      <c r="CA246" s="156"/>
      <c r="CB246" s="156"/>
      <c r="CC246" s="156"/>
      <c r="CD246" s="156"/>
      <c r="CE246" s="156"/>
      <c r="CF246" s="156"/>
      <c r="CG246" s="156"/>
      <c r="CH246" s="156"/>
      <c r="CI246" s="156"/>
      <c r="CJ246" s="156"/>
      <c r="CK246" s="156"/>
      <c r="CL246" s="192"/>
      <c r="CM246" s="195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</row>
    <row r="247" spans="1:109" ht="12.75">
      <c r="A247" s="193"/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56"/>
      <c r="BT247" s="156"/>
      <c r="BU247" s="156"/>
      <c r="BV247" s="156"/>
      <c r="BW247" s="156"/>
      <c r="BX247" s="156"/>
      <c r="BY247" s="156"/>
      <c r="BZ247" s="156"/>
      <c r="CA247" s="156"/>
      <c r="CB247" s="156"/>
      <c r="CC247" s="156"/>
      <c r="CD247" s="156"/>
      <c r="CE247" s="156"/>
      <c r="CF247" s="156"/>
      <c r="CG247" s="156"/>
      <c r="CH247" s="156"/>
      <c r="CI247" s="156"/>
      <c r="CJ247" s="156"/>
      <c r="CK247" s="156"/>
      <c r="CL247" s="156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</row>
    <row r="248" spans="1:109" ht="12.75">
      <c r="A248" s="193"/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1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/>
      <c r="BH248" s="156"/>
      <c r="BI248" s="156"/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69"/>
      <c r="BU248" s="156"/>
      <c r="BV248" s="156"/>
      <c r="BW248" s="156"/>
      <c r="BX248" s="156"/>
      <c r="BY248" s="156"/>
      <c r="BZ248" s="156"/>
      <c r="CA248" s="156"/>
      <c r="CB248" s="156"/>
      <c r="CC248" s="156"/>
      <c r="CD248" s="156"/>
      <c r="CE248" s="156"/>
      <c r="CF248" s="156"/>
      <c r="CG248" s="156"/>
      <c r="CH248" s="156"/>
      <c r="CI248" s="156"/>
      <c r="CJ248" s="156"/>
      <c r="CK248" s="156"/>
      <c r="CL248" s="192"/>
      <c r="CM248" s="195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</row>
    <row r="249" spans="1:109" ht="12.75">
      <c r="A249" s="196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  <c r="BF249" s="156"/>
      <c r="BG249" s="156"/>
      <c r="BH249" s="156"/>
      <c r="BI249" s="156"/>
      <c r="BJ249" s="156"/>
      <c r="BK249" s="156"/>
      <c r="BL249" s="156"/>
      <c r="BM249" s="156"/>
      <c r="BN249" s="156"/>
      <c r="BO249" s="156"/>
      <c r="BP249" s="156"/>
      <c r="BQ249" s="156"/>
      <c r="BR249" s="156"/>
      <c r="BS249" s="156"/>
      <c r="BT249" s="156"/>
      <c r="BU249" s="156"/>
      <c r="BV249" s="156"/>
      <c r="BW249" s="156"/>
      <c r="BX249" s="156"/>
      <c r="BY249" s="156"/>
      <c r="BZ249" s="156"/>
      <c r="CA249" s="156"/>
      <c r="CB249" s="156"/>
      <c r="CC249" s="156"/>
      <c r="CD249" s="156"/>
      <c r="CE249" s="156"/>
      <c r="CF249" s="156"/>
      <c r="CG249" s="156"/>
      <c r="CH249" s="156"/>
      <c r="CI249" s="156"/>
      <c r="CJ249" s="156"/>
      <c r="CK249" s="156"/>
      <c r="CL249" s="156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</row>
    <row r="250" spans="1:109" ht="15.75">
      <c r="A250" s="187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  <c r="AE250" s="188"/>
      <c r="AF250" s="188"/>
      <c r="AG250" s="188"/>
      <c r="AH250" s="188"/>
      <c r="AI250" s="188"/>
      <c r="AJ250" s="188"/>
      <c r="AK250" s="188"/>
      <c r="AL250" s="188"/>
      <c r="AM250" s="188"/>
      <c r="AN250" s="188"/>
      <c r="AO250" s="188"/>
      <c r="AP250" s="188"/>
      <c r="AQ250" s="188"/>
      <c r="AR250" s="188"/>
      <c r="AS250" s="188"/>
      <c r="AT250" s="188"/>
      <c r="AU250" s="188"/>
      <c r="AV250" s="188"/>
      <c r="AW250" s="188"/>
      <c r="AX250" s="188"/>
      <c r="AY250" s="188"/>
      <c r="AZ250" s="188"/>
      <c r="BA250" s="188"/>
      <c r="BB250" s="188"/>
      <c r="BC250" s="188"/>
      <c r="BD250" s="188"/>
      <c r="BE250" s="188"/>
      <c r="BF250" s="188"/>
      <c r="BG250" s="188"/>
      <c r="BH250" s="188"/>
      <c r="BI250" s="188"/>
      <c r="BJ250" s="188"/>
      <c r="BK250" s="188"/>
      <c r="BL250" s="188"/>
      <c r="BM250" s="188"/>
      <c r="BN250" s="188"/>
      <c r="BO250" s="188"/>
      <c r="BP250" s="188"/>
      <c r="BQ250" s="188"/>
      <c r="BR250" s="188"/>
      <c r="BS250" s="188"/>
      <c r="BT250" s="188"/>
      <c r="BU250" s="188"/>
      <c r="BV250" s="188"/>
      <c r="BW250" s="188"/>
      <c r="BX250" s="188"/>
      <c r="BY250" s="188"/>
      <c r="BZ250" s="188"/>
      <c r="CA250" s="188"/>
      <c r="CB250" s="188"/>
      <c r="CC250" s="188"/>
      <c r="CD250" s="188"/>
      <c r="CE250" s="188"/>
      <c r="CF250" s="188"/>
      <c r="CG250" s="188"/>
      <c r="CH250" s="188"/>
      <c r="CI250" s="188"/>
      <c r="CJ250" s="188"/>
      <c r="CK250" s="188"/>
      <c r="CL250" s="188"/>
      <c r="CM250" s="188"/>
      <c r="CN250" s="188"/>
      <c r="CO250" s="188"/>
      <c r="CP250" s="188"/>
      <c r="CQ250" s="188"/>
      <c r="CR250" s="188"/>
      <c r="CS250" s="188"/>
      <c r="CT250" s="188"/>
      <c r="CU250" s="188"/>
      <c r="CV250" s="188"/>
      <c r="CW250" s="188"/>
      <c r="CX250" s="188"/>
      <c r="CY250" s="188"/>
      <c r="CZ250" s="188"/>
      <c r="DA250" s="188"/>
      <c r="DB250" s="188"/>
      <c r="DC250" s="188"/>
      <c r="DD250" s="188"/>
      <c r="DE250" s="188"/>
    </row>
    <row r="251" spans="1:109" ht="12.75">
      <c r="A251" s="193"/>
      <c r="B251" s="193"/>
      <c r="C251" s="193"/>
      <c r="D251" s="193"/>
      <c r="E251" s="193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1"/>
      <c r="AT251" s="156"/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156"/>
      <c r="BF251" s="156"/>
      <c r="BG251" s="156"/>
      <c r="BH251" s="156"/>
      <c r="BI251" s="156"/>
      <c r="BJ251" s="156"/>
      <c r="BK251" s="156"/>
      <c r="BL251" s="156"/>
      <c r="BM251" s="156"/>
      <c r="BN251" s="156"/>
      <c r="BO251" s="156"/>
      <c r="BP251" s="156"/>
      <c r="BQ251" s="156"/>
      <c r="BR251" s="156"/>
      <c r="BS251" s="156"/>
      <c r="BT251" s="169"/>
      <c r="BU251" s="156"/>
      <c r="BV251" s="156"/>
      <c r="BW251" s="156"/>
      <c r="BX251" s="156"/>
      <c r="BY251" s="156"/>
      <c r="BZ251" s="156"/>
      <c r="CA251" s="156"/>
      <c r="CB251" s="156"/>
      <c r="CC251" s="156"/>
      <c r="CD251" s="156"/>
      <c r="CE251" s="156"/>
      <c r="CF251" s="156"/>
      <c r="CG251" s="156"/>
      <c r="CH251" s="156"/>
      <c r="CI251" s="156"/>
      <c r="CJ251" s="156"/>
      <c r="CK251" s="156"/>
      <c r="CL251" s="192"/>
      <c r="CM251" s="195"/>
      <c r="CN251" s="156"/>
      <c r="CO251" s="156"/>
      <c r="CP251" s="156"/>
      <c r="CQ251" s="156"/>
      <c r="CR251" s="156"/>
      <c r="CS251" s="156"/>
      <c r="CT251" s="156"/>
      <c r="CU251" s="156"/>
      <c r="CV251" s="156"/>
      <c r="CW251" s="156"/>
      <c r="CX251" s="156"/>
      <c r="CY251" s="156"/>
      <c r="CZ251" s="156"/>
      <c r="DA251" s="156"/>
      <c r="DB251" s="156"/>
      <c r="DC251" s="156"/>
      <c r="DD251" s="156"/>
      <c r="DE251" s="156"/>
    </row>
    <row r="252" spans="1:109" ht="12.75">
      <c r="A252" s="193"/>
      <c r="B252" s="193"/>
      <c r="C252" s="193"/>
      <c r="D252" s="193"/>
      <c r="E252" s="193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156"/>
      <c r="BF252" s="156"/>
      <c r="BG252" s="156"/>
      <c r="BH252" s="156"/>
      <c r="BI252" s="156"/>
      <c r="BJ252" s="156"/>
      <c r="BK252" s="156"/>
      <c r="BL252" s="156"/>
      <c r="BM252" s="156"/>
      <c r="BN252" s="156"/>
      <c r="BO252" s="156"/>
      <c r="BP252" s="156"/>
      <c r="BQ252" s="156"/>
      <c r="BR252" s="156"/>
      <c r="BS252" s="156"/>
      <c r="BT252" s="156"/>
      <c r="BU252" s="156"/>
      <c r="BV252" s="156"/>
      <c r="BW252" s="156"/>
      <c r="BX252" s="156"/>
      <c r="BY252" s="156"/>
      <c r="BZ252" s="156"/>
      <c r="CA252" s="156"/>
      <c r="CB252" s="156"/>
      <c r="CC252" s="156"/>
      <c r="CD252" s="156"/>
      <c r="CE252" s="156"/>
      <c r="CF252" s="156"/>
      <c r="CG252" s="156"/>
      <c r="CH252" s="156"/>
      <c r="CI252" s="156"/>
      <c r="CJ252" s="156"/>
      <c r="CK252" s="156"/>
      <c r="CL252" s="156"/>
      <c r="CM252" s="156"/>
      <c r="CN252" s="156"/>
      <c r="CO252" s="156"/>
      <c r="CP252" s="156"/>
      <c r="CQ252" s="156"/>
      <c r="CR252" s="156"/>
      <c r="CS252" s="156"/>
      <c r="CT252" s="156"/>
      <c r="CU252" s="156"/>
      <c r="CV252" s="156"/>
      <c r="CW252" s="156"/>
      <c r="CX252" s="156"/>
      <c r="CY252" s="156"/>
      <c r="CZ252" s="156"/>
      <c r="DA252" s="156"/>
      <c r="DB252" s="156"/>
      <c r="DC252" s="156"/>
      <c r="DD252" s="156"/>
      <c r="DE252" s="156"/>
    </row>
    <row r="253" spans="1:109" ht="15.75">
      <c r="A253" s="187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  <c r="BF253" s="156"/>
      <c r="BG253" s="156"/>
      <c r="BH253" s="156"/>
      <c r="BI253" s="156"/>
      <c r="BJ253" s="156"/>
      <c r="BK253" s="156"/>
      <c r="BL253" s="156"/>
      <c r="BM253" s="156"/>
      <c r="BN253" s="156"/>
      <c r="BO253" s="156"/>
      <c r="BP253" s="156"/>
      <c r="BQ253" s="156"/>
      <c r="BR253" s="156"/>
      <c r="BS253" s="156"/>
      <c r="BT253" s="156"/>
      <c r="BU253" s="156"/>
      <c r="BV253" s="156"/>
      <c r="BW253" s="156"/>
      <c r="BX253" s="156"/>
      <c r="BY253" s="156"/>
      <c r="BZ253" s="156"/>
      <c r="CA253" s="156"/>
      <c r="CB253" s="156"/>
      <c r="CC253" s="156"/>
      <c r="CD253" s="156"/>
      <c r="CE253" s="156"/>
      <c r="CF253" s="156"/>
      <c r="CG253" s="156"/>
      <c r="CH253" s="156"/>
      <c r="CI253" s="156"/>
      <c r="CJ253" s="156"/>
      <c r="CK253" s="156"/>
      <c r="CL253" s="156"/>
      <c r="CM253" s="156"/>
      <c r="CN253" s="156"/>
      <c r="CO253" s="156"/>
      <c r="CP253" s="156"/>
      <c r="CQ253" s="156"/>
      <c r="CR253" s="156"/>
      <c r="CS253" s="156"/>
      <c r="CT253" s="156"/>
      <c r="CU253" s="156"/>
      <c r="CV253" s="156"/>
      <c r="CW253" s="156"/>
      <c r="CX253" s="156"/>
      <c r="CY253" s="156"/>
      <c r="CZ253" s="156"/>
      <c r="DA253" s="156"/>
      <c r="DB253" s="156"/>
      <c r="DC253" s="156"/>
      <c r="DD253" s="156"/>
      <c r="DE253" s="156"/>
    </row>
    <row r="254" spans="1:109" ht="15.75">
      <c r="A254" s="193"/>
      <c r="B254" s="193"/>
      <c r="C254" s="193"/>
      <c r="D254" s="193"/>
      <c r="E254" s="193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69"/>
      <c r="AT254" s="156"/>
      <c r="AU254" s="156"/>
      <c r="AV254" s="156"/>
      <c r="AW254" s="156"/>
      <c r="AX254" s="156"/>
      <c r="AY254" s="156"/>
      <c r="AZ254" s="156"/>
      <c r="BA254" s="156"/>
      <c r="BB254" s="156"/>
      <c r="BC254" s="156"/>
      <c r="BD254" s="156"/>
      <c r="BE254" s="156"/>
      <c r="BF254" s="156"/>
      <c r="BG254" s="156"/>
      <c r="BH254" s="156"/>
      <c r="BI254" s="156"/>
      <c r="BJ254" s="156"/>
      <c r="BK254" s="156"/>
      <c r="BL254" s="156"/>
      <c r="BM254" s="156"/>
      <c r="BN254" s="156"/>
      <c r="BO254" s="156"/>
      <c r="BP254" s="156"/>
      <c r="BQ254" s="156"/>
      <c r="BR254" s="156"/>
      <c r="BS254" s="156"/>
      <c r="BT254" s="169"/>
      <c r="BU254" s="156"/>
      <c r="BV254" s="156"/>
      <c r="BW254" s="156"/>
      <c r="BX254" s="156"/>
      <c r="BY254" s="156"/>
      <c r="BZ254" s="156"/>
      <c r="CA254" s="156"/>
      <c r="CB254" s="156"/>
      <c r="CC254" s="156"/>
      <c r="CD254" s="156"/>
      <c r="CE254" s="156"/>
      <c r="CF254" s="156"/>
      <c r="CG254" s="156"/>
      <c r="CH254" s="156"/>
      <c r="CI254" s="156"/>
      <c r="CJ254" s="156"/>
      <c r="CK254" s="156"/>
      <c r="CL254" s="33"/>
      <c r="CM254" s="194"/>
      <c r="CN254" s="156"/>
      <c r="CO254" s="156"/>
      <c r="CP254" s="156"/>
      <c r="CQ254" s="156"/>
      <c r="CR254" s="156"/>
      <c r="CS254" s="156"/>
      <c r="CT254" s="156"/>
      <c r="CU254" s="156"/>
      <c r="CV254" s="156"/>
      <c r="CW254" s="156"/>
      <c r="CX254" s="156"/>
      <c r="CY254" s="156"/>
      <c r="CZ254" s="156"/>
      <c r="DA254" s="156"/>
      <c r="DB254" s="156"/>
      <c r="DC254" s="156"/>
      <c r="DD254" s="156"/>
      <c r="DE254" s="156"/>
    </row>
    <row r="255" spans="1:109" ht="15.75">
      <c r="A255" s="187"/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  <c r="AC255" s="191"/>
      <c r="AD255" s="191"/>
      <c r="AE255" s="191"/>
      <c r="AF255" s="191"/>
      <c r="AG255" s="191"/>
      <c r="AH255" s="191"/>
      <c r="AI255" s="191"/>
      <c r="AJ255" s="191"/>
      <c r="AK255" s="191"/>
      <c r="AL255" s="191"/>
      <c r="AM255" s="191"/>
      <c r="AN255" s="191"/>
      <c r="AO255" s="191"/>
      <c r="AP255" s="191"/>
      <c r="AQ255" s="191"/>
      <c r="AR255" s="191"/>
      <c r="AS255" s="191"/>
      <c r="AT255" s="191"/>
      <c r="AU255" s="191"/>
      <c r="AV255" s="191"/>
      <c r="AW255" s="191"/>
      <c r="AX255" s="191"/>
      <c r="AY255" s="191"/>
      <c r="AZ255" s="191"/>
      <c r="BA255" s="191"/>
      <c r="BB255" s="191"/>
      <c r="BC255" s="191"/>
      <c r="BD255" s="191"/>
      <c r="BE255" s="191"/>
      <c r="BF255" s="191"/>
      <c r="BG255" s="191"/>
      <c r="BH255" s="191"/>
      <c r="BI255" s="191"/>
      <c r="BJ255" s="191"/>
      <c r="BK255" s="191"/>
      <c r="BL255" s="191"/>
      <c r="BM255" s="191"/>
      <c r="BN255" s="191"/>
      <c r="BO255" s="191"/>
      <c r="BP255" s="191"/>
      <c r="BQ255" s="191"/>
      <c r="BR255" s="191"/>
      <c r="BS255" s="191"/>
      <c r="BT255" s="191"/>
      <c r="BU255" s="191"/>
      <c r="BV255" s="191"/>
      <c r="BW255" s="191"/>
      <c r="BX255" s="191"/>
      <c r="BY255" s="191"/>
      <c r="BZ255" s="191"/>
      <c r="CA255" s="191"/>
      <c r="CB255" s="191"/>
      <c r="CC255" s="191"/>
      <c r="CD255" s="191"/>
      <c r="CE255" s="191"/>
      <c r="CF255" s="191"/>
      <c r="CG255" s="191"/>
      <c r="CH255" s="191"/>
      <c r="CI255" s="191"/>
      <c r="CJ255" s="191"/>
      <c r="CK255" s="191"/>
      <c r="CL255" s="191"/>
      <c r="CM255" s="191"/>
      <c r="CN255" s="191"/>
      <c r="CO255" s="191"/>
      <c r="CP255" s="191"/>
      <c r="CQ255" s="191"/>
      <c r="CR255" s="191"/>
      <c r="CS255" s="191"/>
      <c r="CT255" s="191"/>
      <c r="CU255" s="191"/>
      <c r="CV255" s="191"/>
      <c r="CW255" s="191"/>
      <c r="CX255" s="191"/>
      <c r="CY255" s="191"/>
      <c r="CZ255" s="191"/>
      <c r="DA255" s="191"/>
      <c r="DB255" s="191"/>
      <c r="DC255" s="191"/>
      <c r="DD255" s="191"/>
      <c r="DE255" s="191"/>
    </row>
    <row r="256" spans="1:109" ht="15.75">
      <c r="A256" s="191"/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191"/>
      <c r="AL256" s="191"/>
      <c r="AM256" s="191"/>
      <c r="AN256" s="191"/>
      <c r="AO256" s="191"/>
      <c r="AP256" s="191"/>
      <c r="AQ256" s="191"/>
      <c r="AR256" s="191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  <c r="BI256" s="169"/>
      <c r="BJ256" s="169"/>
      <c r="BK256" s="169"/>
      <c r="BL256" s="169"/>
      <c r="BM256" s="169"/>
      <c r="BN256" s="169"/>
      <c r="BO256" s="169"/>
      <c r="BP256" s="169"/>
      <c r="BQ256" s="169"/>
      <c r="BR256" s="169"/>
      <c r="BS256" s="169"/>
      <c r="BT256" s="169"/>
      <c r="BU256" s="169"/>
      <c r="BV256" s="169"/>
      <c r="BW256" s="169"/>
      <c r="BX256" s="169"/>
      <c r="BY256" s="169"/>
      <c r="BZ256" s="169"/>
      <c r="CA256" s="169"/>
      <c r="CB256" s="169"/>
      <c r="CC256" s="169"/>
      <c r="CD256" s="169"/>
      <c r="CE256" s="169"/>
      <c r="CF256" s="169"/>
      <c r="CG256" s="169"/>
      <c r="CH256" s="169"/>
      <c r="CI256" s="169"/>
      <c r="CJ256" s="169"/>
      <c r="CK256" s="169"/>
      <c r="CL256" s="33"/>
      <c r="CM256" s="194"/>
      <c r="CN256" s="194"/>
      <c r="CO256" s="194"/>
      <c r="CP256" s="194"/>
      <c r="CQ256" s="194"/>
      <c r="CR256" s="194"/>
      <c r="CS256" s="194"/>
      <c r="CT256" s="194"/>
      <c r="CU256" s="194"/>
      <c r="CV256" s="194"/>
      <c r="CW256" s="194"/>
      <c r="CX256" s="194"/>
      <c r="CY256" s="194"/>
      <c r="CZ256" s="194"/>
      <c r="DA256" s="194"/>
      <c r="DB256" s="194"/>
      <c r="DC256" s="194"/>
      <c r="DD256" s="194"/>
      <c r="DE256" s="194"/>
    </row>
    <row r="257" spans="1:109" ht="15.75">
      <c r="A257" s="191"/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1"/>
      <c r="AB257" s="191"/>
      <c r="AC257" s="191"/>
      <c r="AD257" s="191"/>
      <c r="AE257" s="191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1"/>
      <c r="AP257" s="191"/>
      <c r="AQ257" s="191"/>
      <c r="AR257" s="191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  <c r="BI257" s="169"/>
      <c r="BJ257" s="169"/>
      <c r="BK257" s="169"/>
      <c r="BL257" s="169"/>
      <c r="BM257" s="169"/>
      <c r="BN257" s="169"/>
      <c r="BO257" s="169"/>
      <c r="BP257" s="169"/>
      <c r="BQ257" s="169"/>
      <c r="BR257" s="169"/>
      <c r="BS257" s="169"/>
      <c r="BT257" s="169"/>
      <c r="BU257" s="169"/>
      <c r="BV257" s="169"/>
      <c r="BW257" s="169"/>
      <c r="BX257" s="169"/>
      <c r="BY257" s="169"/>
      <c r="BZ257" s="169"/>
      <c r="CA257" s="169"/>
      <c r="CB257" s="169"/>
      <c r="CC257" s="169"/>
      <c r="CD257" s="169"/>
      <c r="CE257" s="169"/>
      <c r="CF257" s="169"/>
      <c r="CG257" s="169"/>
      <c r="CH257" s="169"/>
      <c r="CI257" s="169"/>
      <c r="CJ257" s="169"/>
      <c r="CK257" s="169"/>
      <c r="CL257" s="33"/>
      <c r="CM257" s="80"/>
      <c r="CN257" s="169"/>
      <c r="CO257" s="169"/>
      <c r="CP257" s="169"/>
      <c r="CQ257" s="169"/>
      <c r="CR257" s="169"/>
      <c r="CS257" s="169"/>
      <c r="CT257" s="169"/>
      <c r="CU257" s="169"/>
      <c r="CV257" s="169"/>
      <c r="CW257" s="169"/>
      <c r="CX257" s="169"/>
      <c r="CY257" s="169"/>
      <c r="CZ257" s="169"/>
      <c r="DA257" s="169"/>
      <c r="DB257" s="169"/>
      <c r="DC257" s="169"/>
      <c r="DD257" s="169"/>
      <c r="DE257" s="169"/>
    </row>
    <row r="258" spans="1:109" ht="15.75">
      <c r="A258" s="191"/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  <c r="BM258" s="169"/>
      <c r="BN258" s="169"/>
      <c r="BO258" s="169"/>
      <c r="BP258" s="169"/>
      <c r="BQ258" s="169"/>
      <c r="BR258" s="169"/>
      <c r="BS258" s="169"/>
      <c r="BT258" s="169"/>
      <c r="BU258" s="169"/>
      <c r="BV258" s="169"/>
      <c r="BW258" s="169"/>
      <c r="BX258" s="169"/>
      <c r="BY258" s="169"/>
      <c r="BZ258" s="169"/>
      <c r="CA258" s="169"/>
      <c r="CB258" s="169"/>
      <c r="CC258" s="169"/>
      <c r="CD258" s="169"/>
      <c r="CE258" s="169"/>
      <c r="CF258" s="169"/>
      <c r="CG258" s="169"/>
      <c r="CH258" s="169"/>
      <c r="CI258" s="169"/>
      <c r="CJ258" s="169"/>
      <c r="CK258" s="169"/>
      <c r="CL258" s="33"/>
      <c r="CM258" s="80"/>
      <c r="CN258" s="192"/>
      <c r="CO258" s="169"/>
      <c r="CP258" s="169"/>
      <c r="CQ258" s="169"/>
      <c r="CR258" s="169"/>
      <c r="CS258" s="169"/>
      <c r="CT258" s="169"/>
      <c r="CU258" s="169"/>
      <c r="CV258" s="169"/>
      <c r="CW258" s="169"/>
      <c r="CX258" s="169"/>
      <c r="CY258" s="169"/>
      <c r="CZ258" s="169"/>
      <c r="DA258" s="169"/>
      <c r="DB258" s="169"/>
      <c r="DC258" s="169"/>
      <c r="DD258" s="169"/>
      <c r="DE258" s="169"/>
    </row>
    <row r="259" spans="1:109" ht="15.75">
      <c r="A259" s="187"/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  <c r="BC259" s="156"/>
      <c r="BD259" s="156"/>
      <c r="BE259" s="156"/>
      <c r="BF259" s="156"/>
      <c r="BG259" s="156"/>
      <c r="BH259" s="156"/>
      <c r="BI259" s="156"/>
      <c r="BJ259" s="156"/>
      <c r="BK259" s="156"/>
      <c r="BL259" s="156"/>
      <c r="BM259" s="156"/>
      <c r="BN259" s="156"/>
      <c r="BO259" s="156"/>
      <c r="BP259" s="156"/>
      <c r="BQ259" s="156"/>
      <c r="BR259" s="156"/>
      <c r="BS259" s="156"/>
      <c r="BT259" s="156"/>
      <c r="BU259" s="156"/>
      <c r="BV259" s="156"/>
      <c r="BW259" s="156"/>
      <c r="BX259" s="156"/>
      <c r="BY259" s="156"/>
      <c r="BZ259" s="156"/>
      <c r="CA259" s="156"/>
      <c r="CB259" s="156"/>
      <c r="CC259" s="156"/>
      <c r="CD259" s="156"/>
      <c r="CE259" s="156"/>
      <c r="CF259" s="156"/>
      <c r="CG259" s="156"/>
      <c r="CH259" s="156"/>
      <c r="CI259" s="156"/>
      <c r="CJ259" s="156"/>
      <c r="CK259" s="156"/>
      <c r="CL259" s="156"/>
      <c r="CM259" s="156"/>
      <c r="CN259" s="156"/>
      <c r="CO259" s="156"/>
      <c r="CP259" s="156"/>
      <c r="CQ259" s="156"/>
      <c r="CR259" s="156"/>
      <c r="CS259" s="156"/>
      <c r="CT259" s="156"/>
      <c r="CU259" s="156"/>
      <c r="CV259" s="156"/>
      <c r="CW259" s="156"/>
      <c r="CX259" s="156"/>
      <c r="CY259" s="156"/>
      <c r="CZ259" s="156"/>
      <c r="DA259" s="156"/>
      <c r="DB259" s="156"/>
      <c r="DC259" s="156"/>
      <c r="DD259" s="156"/>
      <c r="DE259" s="156"/>
    </row>
    <row r="260" spans="1:109" ht="15.75">
      <c r="A260" s="187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8"/>
      <c r="AK260" s="188"/>
      <c r="AL260" s="188"/>
      <c r="AM260" s="188"/>
      <c r="AN260" s="188"/>
      <c r="AO260" s="188"/>
      <c r="AP260" s="188"/>
      <c r="AQ260" s="188"/>
      <c r="AR260" s="188"/>
      <c r="AS260" s="189"/>
      <c r="AT260" s="188"/>
      <c r="AU260" s="188"/>
      <c r="AV260" s="188"/>
      <c r="AW260" s="188"/>
      <c r="AX260" s="188"/>
      <c r="AY260" s="188"/>
      <c r="AZ260" s="188"/>
      <c r="BA260" s="188"/>
      <c r="BB260" s="188"/>
      <c r="BC260" s="188"/>
      <c r="BD260" s="188"/>
      <c r="BE260" s="188"/>
      <c r="BF260" s="188"/>
      <c r="BG260" s="188"/>
      <c r="BH260" s="188"/>
      <c r="BI260" s="188"/>
      <c r="BJ260" s="188"/>
      <c r="BK260" s="188"/>
      <c r="BL260" s="188"/>
      <c r="BM260" s="188"/>
      <c r="BN260" s="188"/>
      <c r="BO260" s="188"/>
      <c r="BP260" s="188"/>
      <c r="BQ260" s="188"/>
      <c r="BR260" s="188"/>
      <c r="BS260" s="188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2"/>
      <c r="CM260" s="190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</row>
    <row r="261" spans="1:109" ht="15.75">
      <c r="A261" s="2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25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33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</row>
    <row r="262" spans="1:109" ht="15.75">
      <c r="A262" s="66"/>
      <c r="B262" s="66"/>
      <c r="C262" s="66"/>
      <c r="D262" s="66"/>
      <c r="E262" s="66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</row>
    <row r="263" spans="1:109" ht="15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</row>
  </sheetData>
  <sheetProtection/>
  <mergeCells count="566">
    <mergeCell ref="A259:DE259"/>
    <mergeCell ref="A260:AR260"/>
    <mergeCell ref="AS260:BS260"/>
    <mergeCell ref="CM260:DE260"/>
    <mergeCell ref="A257:AR257"/>
    <mergeCell ref="AS257:BS257"/>
    <mergeCell ref="BT257:CK257"/>
    <mergeCell ref="CN257:DE257"/>
    <mergeCell ref="A258:AR258"/>
    <mergeCell ref="AS258:BS258"/>
    <mergeCell ref="BT258:CK258"/>
    <mergeCell ref="CN258:DE258"/>
    <mergeCell ref="A254:AR254"/>
    <mergeCell ref="AS254:BS254"/>
    <mergeCell ref="BT254:CK254"/>
    <mergeCell ref="CM254:DE254"/>
    <mergeCell ref="A255:DE255"/>
    <mergeCell ref="A256:AR256"/>
    <mergeCell ref="AS256:BS256"/>
    <mergeCell ref="BT256:CK256"/>
    <mergeCell ref="CM256:DE256"/>
    <mergeCell ref="A251:AR252"/>
    <mergeCell ref="AS251:BS252"/>
    <mergeCell ref="BT251:CK252"/>
    <mergeCell ref="CL251:CL252"/>
    <mergeCell ref="CM251:DE252"/>
    <mergeCell ref="A253:DE253"/>
    <mergeCell ref="A248:AR249"/>
    <mergeCell ref="AS248:BS249"/>
    <mergeCell ref="BT248:CK249"/>
    <mergeCell ref="CL248:CL249"/>
    <mergeCell ref="CM248:DE249"/>
    <mergeCell ref="A250:DE250"/>
    <mergeCell ref="A245:DE245"/>
    <mergeCell ref="A246:AR247"/>
    <mergeCell ref="AS246:BS247"/>
    <mergeCell ref="BT246:CK247"/>
    <mergeCell ref="CL246:CL247"/>
    <mergeCell ref="CM246:DE247"/>
    <mergeCell ref="A242:DE242"/>
    <mergeCell ref="A243:AR244"/>
    <mergeCell ref="AS243:BS243"/>
    <mergeCell ref="BT243:CK244"/>
    <mergeCell ref="CL243:CL244"/>
    <mergeCell ref="CM243:DE244"/>
    <mergeCell ref="AS244:BS244"/>
    <mergeCell ref="A240:AR240"/>
    <mergeCell ref="AS240:BS240"/>
    <mergeCell ref="BT240:CK240"/>
    <mergeCell ref="CM240:DE240"/>
    <mergeCell ref="A241:AR241"/>
    <mergeCell ref="AS241:BS241"/>
    <mergeCell ref="BT241:CK241"/>
    <mergeCell ref="CM241:DE241"/>
    <mergeCell ref="A238:AR238"/>
    <mergeCell ref="AS238:BS238"/>
    <mergeCell ref="BT238:CK238"/>
    <mergeCell ref="CM238:DE238"/>
    <mergeCell ref="A239:AR239"/>
    <mergeCell ref="AS239:BS239"/>
    <mergeCell ref="BT239:CK239"/>
    <mergeCell ref="CM239:DE239"/>
    <mergeCell ref="A236:AR236"/>
    <mergeCell ref="AS236:BS236"/>
    <mergeCell ref="BT236:CK236"/>
    <mergeCell ref="CM236:DE236"/>
    <mergeCell ref="A237:AR237"/>
    <mergeCell ref="AS237:BS237"/>
    <mergeCell ref="BT237:CK237"/>
    <mergeCell ref="CM237:DE237"/>
    <mergeCell ref="A234:AR234"/>
    <mergeCell ref="AS234:BS234"/>
    <mergeCell ref="BT234:CK234"/>
    <mergeCell ref="CM234:DE234"/>
    <mergeCell ref="A235:AR235"/>
    <mergeCell ref="AS235:BS235"/>
    <mergeCell ref="BT235:CK235"/>
    <mergeCell ref="CM235:DE235"/>
    <mergeCell ref="BT227:CK228"/>
    <mergeCell ref="CL227:CL228"/>
    <mergeCell ref="CM227:DE228"/>
    <mergeCell ref="A228:AR228"/>
    <mergeCell ref="AS228:BS228"/>
    <mergeCell ref="A229:AR233"/>
    <mergeCell ref="AS229:BS233"/>
    <mergeCell ref="BT229:CK233"/>
    <mergeCell ref="CL229:CL233"/>
    <mergeCell ref="CM229:DE233"/>
    <mergeCell ref="A225:AR226"/>
    <mergeCell ref="AS225:BS225"/>
    <mergeCell ref="BT225:CK226"/>
    <mergeCell ref="CL225:CL226"/>
    <mergeCell ref="CM225:DE226"/>
    <mergeCell ref="AS226:BS226"/>
    <mergeCell ref="A222:AR223"/>
    <mergeCell ref="AS222:BS223"/>
    <mergeCell ref="BT222:CK223"/>
    <mergeCell ref="CL222:CL223"/>
    <mergeCell ref="CM222:DE223"/>
    <mergeCell ref="A224:DE224"/>
    <mergeCell ref="A220:AR221"/>
    <mergeCell ref="AS220:BS220"/>
    <mergeCell ref="BT220:CK221"/>
    <mergeCell ref="CL220:CL221"/>
    <mergeCell ref="CM220:DE221"/>
    <mergeCell ref="AS221:BS221"/>
    <mergeCell ref="A218:AR219"/>
    <mergeCell ref="AS218:BS218"/>
    <mergeCell ref="BT218:CK219"/>
    <mergeCell ref="CL218:CL219"/>
    <mergeCell ref="CM218:DE219"/>
    <mergeCell ref="AS219:BS219"/>
    <mergeCell ref="AS214:BS214"/>
    <mergeCell ref="A215:DE215"/>
    <mergeCell ref="A216:AR217"/>
    <mergeCell ref="AS216:BS216"/>
    <mergeCell ref="BT216:CK217"/>
    <mergeCell ref="CL216:CL217"/>
    <mergeCell ref="CM216:DE217"/>
    <mergeCell ref="AS217:BS217"/>
    <mergeCell ref="A211:AR212"/>
    <mergeCell ref="AS211:BS212"/>
    <mergeCell ref="BT211:CK212"/>
    <mergeCell ref="CL211:CL212"/>
    <mergeCell ref="CM211:DE212"/>
    <mergeCell ref="A213:AR214"/>
    <mergeCell ref="AS213:BS213"/>
    <mergeCell ref="BT213:CK214"/>
    <mergeCell ref="CL213:CL214"/>
    <mergeCell ref="CM213:DE214"/>
    <mergeCell ref="A209:AR210"/>
    <mergeCell ref="AS209:BS209"/>
    <mergeCell ref="BT209:CK210"/>
    <mergeCell ref="CL209:CL210"/>
    <mergeCell ref="CM209:DE210"/>
    <mergeCell ref="AS210:BS210"/>
    <mergeCell ref="A206:AR206"/>
    <mergeCell ref="AS206:BS206"/>
    <mergeCell ref="BT206:CK206"/>
    <mergeCell ref="CM206:DE206"/>
    <mergeCell ref="A207:DE207"/>
    <mergeCell ref="A208:DE208"/>
    <mergeCell ref="BP197:CN197"/>
    <mergeCell ref="A200:DE200"/>
    <mergeCell ref="A201:DE201"/>
    <mergeCell ref="A202:DE202"/>
    <mergeCell ref="A203:DE203"/>
    <mergeCell ref="G204:DE204"/>
    <mergeCell ref="A190:DE190"/>
    <mergeCell ref="A191:AR191"/>
    <mergeCell ref="AS191:BS191"/>
    <mergeCell ref="CM191:DE191"/>
    <mergeCell ref="AZ195:DE195"/>
    <mergeCell ref="BH196:BL196"/>
    <mergeCell ref="BP196:CN196"/>
    <mergeCell ref="CO196:CT196"/>
    <mergeCell ref="CU196:CW196"/>
    <mergeCell ref="A188:AR188"/>
    <mergeCell ref="AS188:BS188"/>
    <mergeCell ref="BT188:CK188"/>
    <mergeCell ref="CN188:DE188"/>
    <mergeCell ref="A189:AR189"/>
    <mergeCell ref="AS189:BS189"/>
    <mergeCell ref="BT189:CK189"/>
    <mergeCell ref="CN189:DE189"/>
    <mergeCell ref="A185:AR185"/>
    <mergeCell ref="AS185:BS185"/>
    <mergeCell ref="BT185:CK185"/>
    <mergeCell ref="CM185:DE185"/>
    <mergeCell ref="A186:DE186"/>
    <mergeCell ref="A187:AR187"/>
    <mergeCell ref="AS187:BS187"/>
    <mergeCell ref="BT187:CK187"/>
    <mergeCell ref="CM187:DE187"/>
    <mergeCell ref="A182:AR183"/>
    <mergeCell ref="AS182:BS183"/>
    <mergeCell ref="BT182:CK183"/>
    <mergeCell ref="CL182:CL183"/>
    <mergeCell ref="CM182:DE183"/>
    <mergeCell ref="A184:DE184"/>
    <mergeCell ref="A179:AR180"/>
    <mergeCell ref="AS179:BS180"/>
    <mergeCell ref="BT179:CK180"/>
    <mergeCell ref="CL179:CL180"/>
    <mergeCell ref="CM179:DE180"/>
    <mergeCell ref="A181:DE181"/>
    <mergeCell ref="A176:DE176"/>
    <mergeCell ref="A177:AR178"/>
    <mergeCell ref="AS177:BS178"/>
    <mergeCell ref="BT177:CK178"/>
    <mergeCell ref="CL177:CL178"/>
    <mergeCell ref="CM177:DE178"/>
    <mergeCell ref="A173:DE173"/>
    <mergeCell ref="A174:AR175"/>
    <mergeCell ref="AS174:BS174"/>
    <mergeCell ref="BT174:CK175"/>
    <mergeCell ref="CL174:CL175"/>
    <mergeCell ref="CM174:DE175"/>
    <mergeCell ref="AS175:BS175"/>
    <mergeCell ref="A171:AR171"/>
    <mergeCell ref="AS171:BS171"/>
    <mergeCell ref="BT171:CK171"/>
    <mergeCell ref="CM171:DE171"/>
    <mergeCell ref="A172:AR172"/>
    <mergeCell ref="AS172:BS172"/>
    <mergeCell ref="BT172:CK172"/>
    <mergeCell ref="CM172:DE172"/>
    <mergeCell ref="A169:AR169"/>
    <mergeCell ref="AS169:BS169"/>
    <mergeCell ref="BT169:CK169"/>
    <mergeCell ref="CM169:DE169"/>
    <mergeCell ref="A170:AR170"/>
    <mergeCell ref="AS170:BS170"/>
    <mergeCell ref="BT170:CK170"/>
    <mergeCell ref="CM170:DE170"/>
    <mergeCell ref="A167:AR167"/>
    <mergeCell ref="AS167:BS167"/>
    <mergeCell ref="BT167:CK167"/>
    <mergeCell ref="CM167:DE167"/>
    <mergeCell ref="A168:AR168"/>
    <mergeCell ref="AS168:BS168"/>
    <mergeCell ref="BT168:CK168"/>
    <mergeCell ref="CM168:DE168"/>
    <mergeCell ref="DF82:DF86"/>
    <mergeCell ref="A165:AR165"/>
    <mergeCell ref="AS165:BS165"/>
    <mergeCell ref="BT165:CK165"/>
    <mergeCell ref="CM165:DE165"/>
    <mergeCell ref="A166:AR166"/>
    <mergeCell ref="AS166:BS166"/>
    <mergeCell ref="BT166:CK166"/>
    <mergeCell ref="CM166:DE166"/>
    <mergeCell ref="DF151:DF155"/>
    <mergeCell ref="BT158:CK159"/>
    <mergeCell ref="CL158:CL159"/>
    <mergeCell ref="CM158:DE159"/>
    <mergeCell ref="A159:AR159"/>
    <mergeCell ref="AS159:BS159"/>
    <mergeCell ref="A160:AR164"/>
    <mergeCell ref="AS160:BS164"/>
    <mergeCell ref="BT160:CK164"/>
    <mergeCell ref="CL160:CL164"/>
    <mergeCell ref="CM160:DE164"/>
    <mergeCell ref="A156:AR157"/>
    <mergeCell ref="AS156:BS156"/>
    <mergeCell ref="BT156:CK157"/>
    <mergeCell ref="CL156:CL157"/>
    <mergeCell ref="CM156:DE157"/>
    <mergeCell ref="AS157:BS157"/>
    <mergeCell ref="A153:AR154"/>
    <mergeCell ref="AS153:BS154"/>
    <mergeCell ref="BT153:CK154"/>
    <mergeCell ref="CL153:CL154"/>
    <mergeCell ref="CM153:DE154"/>
    <mergeCell ref="A155:DE155"/>
    <mergeCell ref="A151:AR152"/>
    <mergeCell ref="AS151:BS151"/>
    <mergeCell ref="BT151:CK152"/>
    <mergeCell ref="CL151:CL152"/>
    <mergeCell ref="CM151:DE152"/>
    <mergeCell ref="AS152:BS152"/>
    <mergeCell ref="A149:AR150"/>
    <mergeCell ref="AS149:BS149"/>
    <mergeCell ref="BT149:CK150"/>
    <mergeCell ref="CL149:CL150"/>
    <mergeCell ref="CM149:DE150"/>
    <mergeCell ref="AS150:BS150"/>
    <mergeCell ref="AS145:BS145"/>
    <mergeCell ref="A146:DE146"/>
    <mergeCell ref="A147:AR148"/>
    <mergeCell ref="AS147:BS147"/>
    <mergeCell ref="BT147:CK148"/>
    <mergeCell ref="CL147:CL148"/>
    <mergeCell ref="CM147:DE148"/>
    <mergeCell ref="AS148:BS148"/>
    <mergeCell ref="A142:AR143"/>
    <mergeCell ref="AS142:BS143"/>
    <mergeCell ref="BT142:CK143"/>
    <mergeCell ref="CL142:CL143"/>
    <mergeCell ref="CM142:DE143"/>
    <mergeCell ref="A144:AR145"/>
    <mergeCell ref="AS144:BS144"/>
    <mergeCell ref="BT144:CK145"/>
    <mergeCell ref="CL144:CL145"/>
    <mergeCell ref="CM144:DE145"/>
    <mergeCell ref="A138:DE138"/>
    <mergeCell ref="A139:DE139"/>
    <mergeCell ref="A140:AR141"/>
    <mergeCell ref="AS140:BS140"/>
    <mergeCell ref="BT140:CK141"/>
    <mergeCell ref="CL140:CL141"/>
    <mergeCell ref="CM140:DE141"/>
    <mergeCell ref="AS141:BS141"/>
    <mergeCell ref="A131:DE131"/>
    <mergeCell ref="A132:DE132"/>
    <mergeCell ref="A133:DE133"/>
    <mergeCell ref="A134:DE134"/>
    <mergeCell ref="G135:DE135"/>
    <mergeCell ref="A137:AR137"/>
    <mergeCell ref="AS137:BS137"/>
    <mergeCell ref="BT137:CK137"/>
    <mergeCell ref="CM137:DE137"/>
    <mergeCell ref="AZ126:DE126"/>
    <mergeCell ref="BH127:BL127"/>
    <mergeCell ref="BP127:CN127"/>
    <mergeCell ref="CO127:CT127"/>
    <mergeCell ref="CU127:CW127"/>
    <mergeCell ref="BP128:CN128"/>
    <mergeCell ref="AZ120:DE120"/>
    <mergeCell ref="AZ121:DE121"/>
    <mergeCell ref="AZ122:DE122"/>
    <mergeCell ref="AZ123:DE123"/>
    <mergeCell ref="AZ124:DE124"/>
    <mergeCell ref="AZ125:DE125"/>
    <mergeCell ref="A111:DE111"/>
    <mergeCell ref="A112:AR112"/>
    <mergeCell ref="AS112:BS112"/>
    <mergeCell ref="CM112:DE112"/>
    <mergeCell ref="AZ118:DE118"/>
    <mergeCell ref="AZ119:DE119"/>
    <mergeCell ref="A109:AR109"/>
    <mergeCell ref="AS109:BS109"/>
    <mergeCell ref="BT109:CK109"/>
    <mergeCell ref="CN109:DE109"/>
    <mergeCell ref="A110:AR110"/>
    <mergeCell ref="AS110:BS110"/>
    <mergeCell ref="BT110:CK110"/>
    <mergeCell ref="CN110:DE110"/>
    <mergeCell ref="A106:AR106"/>
    <mergeCell ref="AS106:BS106"/>
    <mergeCell ref="BT106:CK106"/>
    <mergeCell ref="CM106:DE106"/>
    <mergeCell ref="A107:DE107"/>
    <mergeCell ref="A108:AR108"/>
    <mergeCell ref="AS108:BS108"/>
    <mergeCell ref="BT108:CK108"/>
    <mergeCell ref="CM108:DE108"/>
    <mergeCell ref="A103:AR104"/>
    <mergeCell ref="AS103:BS104"/>
    <mergeCell ref="BT103:CK104"/>
    <mergeCell ref="CL103:CL104"/>
    <mergeCell ref="CM103:DE104"/>
    <mergeCell ref="A105:DE105"/>
    <mergeCell ref="A100:AR101"/>
    <mergeCell ref="AS100:BS101"/>
    <mergeCell ref="BT100:CK101"/>
    <mergeCell ref="CL100:CL101"/>
    <mergeCell ref="CM100:DE101"/>
    <mergeCell ref="A102:DE102"/>
    <mergeCell ref="AS96:BS96"/>
    <mergeCell ref="A97:DE97"/>
    <mergeCell ref="A98:AR99"/>
    <mergeCell ref="AS98:BS99"/>
    <mergeCell ref="BT98:CK99"/>
    <mergeCell ref="CL98:CL99"/>
    <mergeCell ref="CM98:DE99"/>
    <mergeCell ref="A93:AR93"/>
    <mergeCell ref="AS93:BS93"/>
    <mergeCell ref="BT93:CK93"/>
    <mergeCell ref="CM93:DE93"/>
    <mergeCell ref="A94:DE94"/>
    <mergeCell ref="A95:AR96"/>
    <mergeCell ref="AS95:BS95"/>
    <mergeCell ref="BT95:CK96"/>
    <mergeCell ref="CL95:CL96"/>
    <mergeCell ref="CM95:DE96"/>
    <mergeCell ref="A91:AR91"/>
    <mergeCell ref="AS91:BS91"/>
    <mergeCell ref="BT91:CK91"/>
    <mergeCell ref="CM91:DE91"/>
    <mergeCell ref="A92:AR92"/>
    <mergeCell ref="AS92:BS92"/>
    <mergeCell ref="BT92:CK92"/>
    <mergeCell ref="CM92:DE92"/>
    <mergeCell ref="A89:AR89"/>
    <mergeCell ref="AS89:BS89"/>
    <mergeCell ref="BT89:CK89"/>
    <mergeCell ref="CM89:DE89"/>
    <mergeCell ref="A90:AR90"/>
    <mergeCell ref="AS90:BS90"/>
    <mergeCell ref="BT90:CK90"/>
    <mergeCell ref="CM90:DE90"/>
    <mergeCell ref="A87:AR87"/>
    <mergeCell ref="AS87:BS87"/>
    <mergeCell ref="BT87:CK87"/>
    <mergeCell ref="CM87:DE87"/>
    <mergeCell ref="A88:AR88"/>
    <mergeCell ref="AS88:BS88"/>
    <mergeCell ref="BT88:CK88"/>
    <mergeCell ref="CM88:DE88"/>
    <mergeCell ref="A81:AR85"/>
    <mergeCell ref="AS81:BS85"/>
    <mergeCell ref="BT81:CK85"/>
    <mergeCell ref="CL81:CL85"/>
    <mergeCell ref="CM81:DE85"/>
    <mergeCell ref="A86:AR86"/>
    <mergeCell ref="AS86:BS86"/>
    <mergeCell ref="BT86:CK86"/>
    <mergeCell ref="CM86:DE86"/>
    <mergeCell ref="DF44:DF48"/>
    <mergeCell ref="A49:AR49"/>
    <mergeCell ref="BT79:CK80"/>
    <mergeCell ref="CL79:CL80"/>
    <mergeCell ref="CM79:DE80"/>
    <mergeCell ref="A80:AR80"/>
    <mergeCell ref="AS80:BS80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H147"/>
  <sheetViews>
    <sheetView zoomScalePageLayoutView="0" workbookViewId="0" topLeftCell="A1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4122.6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158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36609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36609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15336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15336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9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1484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1484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>
        <f>BT28/12/31*8</f>
        <v>31.913978494623656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30177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30177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35619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35619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>
        <f>BT33/12/31*8</f>
        <v>766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12368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12368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>
        <f>BT35/12/31*8</f>
        <v>265.97849462365593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54418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54418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68765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68765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>
        <f>BT40/12/31*8</f>
        <v>1478.8172043010754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24736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24736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24736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24736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>
        <f>BT44/12/31*8</f>
        <v>531.9569892473119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4947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4947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>
        <f>BT49/12/31*8</f>
        <v>106.38709677419355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11873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11873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4947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4947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4947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4947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989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989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4947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4947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4947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4947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3958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3958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111805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111805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>
        <f>BT58/12/31*8</f>
        <v>2404.4086021505377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4452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4452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>
        <f>BT61/12/31*8</f>
        <v>95.74193548387096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2968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2968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>
        <f>BT63/12/31*8</f>
        <v>63.82795698924731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74207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74207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>
        <f>BT66/12/31*8</f>
        <v>1595.8494623655915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62334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62334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>
        <f>BT69/12/30*8</f>
        <v>1385.2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601569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10" ht="12.7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69"/>
    </row>
    <row r="80" spans="1:110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203"/>
      <c r="BI80" s="203"/>
      <c r="BJ80" s="203"/>
      <c r="BK80" s="203"/>
      <c r="BL80" s="203"/>
      <c r="BM80" s="11"/>
      <c r="BN80" s="11"/>
      <c r="BO80" s="11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204"/>
      <c r="CP80" s="204"/>
      <c r="CQ80" s="204"/>
      <c r="CR80" s="204"/>
      <c r="CS80" s="204"/>
      <c r="CT80" s="204"/>
      <c r="CU80" s="205"/>
      <c r="CV80" s="205"/>
      <c r="CW80" s="205"/>
      <c r="CX80" s="11"/>
      <c r="CY80" s="11"/>
      <c r="CZ80" s="11"/>
      <c r="DA80" s="11"/>
      <c r="DB80" s="11"/>
      <c r="DC80" s="11"/>
      <c r="DD80" s="11"/>
      <c r="DE80" s="11"/>
      <c r="DF80" s="66"/>
    </row>
    <row r="81" spans="1:110" ht="12.7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9"/>
    </row>
    <row r="82" spans="1:110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66"/>
    </row>
    <row r="83" spans="1:110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66"/>
    </row>
    <row r="84" spans="1:110" ht="16.5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71"/>
    </row>
    <row r="85" spans="1:110" ht="16.5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  <c r="CN85" s="202"/>
      <c r="CO85" s="202"/>
      <c r="CP85" s="202"/>
      <c r="CQ85" s="202"/>
      <c r="CR85" s="202"/>
      <c r="CS85" s="202"/>
      <c r="CT85" s="202"/>
      <c r="CU85" s="202"/>
      <c r="CV85" s="202"/>
      <c r="CW85" s="202"/>
      <c r="CX85" s="202"/>
      <c r="CY85" s="202"/>
      <c r="CZ85" s="202"/>
      <c r="DA85" s="202"/>
      <c r="DB85" s="202"/>
      <c r="DC85" s="202"/>
      <c r="DD85" s="202"/>
      <c r="DE85" s="202"/>
      <c r="DF85" s="71"/>
    </row>
    <row r="86" spans="1:110" ht="16.5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2"/>
      <c r="DF86" s="71"/>
    </row>
    <row r="87" spans="1:110" ht="16.5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71"/>
    </row>
    <row r="88" spans="1:110" ht="15.75">
      <c r="A88" s="11"/>
      <c r="B88" s="11"/>
      <c r="C88" s="11"/>
      <c r="D88" s="11"/>
      <c r="E88" s="11"/>
      <c r="F88" s="11"/>
      <c r="G88" s="179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  <c r="CY88" s="180"/>
      <c r="CZ88" s="180"/>
      <c r="DA88" s="180"/>
      <c r="DB88" s="180"/>
      <c r="DC88" s="180"/>
      <c r="DD88" s="180"/>
      <c r="DE88" s="180"/>
      <c r="DF88" s="66"/>
    </row>
    <row r="89" spans="1:110" ht="15.75">
      <c r="A89" s="11"/>
      <c r="B89" s="11"/>
      <c r="C89" s="11"/>
      <c r="D89" s="11"/>
      <c r="E89" s="11"/>
      <c r="F89" s="11"/>
      <c r="G89" s="34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66"/>
    </row>
    <row r="90" spans="1:110" ht="15.7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72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73"/>
    </row>
    <row r="91" spans="1:110" ht="15.7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73"/>
    </row>
    <row r="92" spans="1:110" ht="15.75">
      <c r="A92" s="187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1"/>
      <c r="DE92" s="191"/>
      <c r="DF92" s="74"/>
    </row>
    <row r="93" spans="1:110" ht="15.7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92"/>
      <c r="CM93" s="195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74"/>
    </row>
    <row r="94" spans="1:110" ht="15.7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8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76"/>
    </row>
    <row r="95" spans="1:110" ht="15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69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92"/>
      <c r="CM95" s="195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76"/>
    </row>
    <row r="96" spans="1:110" ht="15.7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76"/>
    </row>
    <row r="97" spans="1:110" ht="15.7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92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74"/>
    </row>
    <row r="98" spans="1:110" ht="15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74"/>
    </row>
    <row r="99" spans="1:110" ht="15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7"/>
      <c r="DE99" s="187"/>
      <c r="DF99" s="74"/>
    </row>
    <row r="100" spans="1:110" ht="15.7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92"/>
      <c r="CM100" s="195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76"/>
    </row>
    <row r="101" spans="1:110" ht="15.75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8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78"/>
    </row>
    <row r="102" spans="1:110" ht="15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92"/>
      <c r="CM102" s="195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74"/>
    </row>
    <row r="103" spans="1:110" ht="15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8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56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74"/>
    </row>
    <row r="104" spans="1:110" ht="15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92"/>
      <c r="CM104" s="195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74"/>
    </row>
    <row r="105" spans="1:110" ht="15.75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8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74"/>
    </row>
    <row r="106" spans="1:110" ht="15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1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69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92"/>
      <c r="CM106" s="195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74"/>
    </row>
    <row r="107" spans="1:110" ht="15.75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74"/>
    </row>
    <row r="108" spans="1:110" ht="15.75">
      <c r="A108" s="187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8"/>
      <c r="DE108" s="188"/>
      <c r="DF108" s="74"/>
    </row>
    <row r="109" spans="1:110" ht="15.7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92"/>
      <c r="CM109" s="195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  <c r="DF109" s="79"/>
    </row>
    <row r="110" spans="1:110" ht="15.7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8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74"/>
    </row>
    <row r="111" spans="1:110" ht="15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11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169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92"/>
      <c r="CM111" s="195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74"/>
    </row>
    <row r="112" spans="1:110" ht="15.7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  <c r="DF112" s="74"/>
    </row>
    <row r="113" spans="1:110" ht="12.75">
      <c r="A113" s="193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1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69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92"/>
      <c r="CM113" s="195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200"/>
    </row>
    <row r="114" spans="1:110" ht="12.7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92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200"/>
    </row>
    <row r="115" spans="1:110" ht="12.7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92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200"/>
    </row>
    <row r="116" spans="1:110" ht="12.75">
      <c r="A116" s="193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92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200"/>
    </row>
    <row r="117" spans="1:110" ht="12.75">
      <c r="A117" s="193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92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200"/>
    </row>
    <row r="118" spans="1:110" ht="15.7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69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33"/>
      <c r="CM118" s="195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24"/>
    </row>
    <row r="119" spans="1:110" ht="15.75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69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33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24"/>
    </row>
    <row r="120" spans="1:110" ht="15.75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69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33"/>
      <c r="CM120" s="195"/>
      <c r="CN120" s="195"/>
      <c r="CO120" s="195"/>
      <c r="CP120" s="195"/>
      <c r="CQ120" s="195"/>
      <c r="CR120" s="195"/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  <c r="DE120" s="195"/>
      <c r="DF120" s="24"/>
    </row>
    <row r="121" spans="1:110" ht="15.75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69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33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24"/>
    </row>
    <row r="122" spans="1:110" ht="15.75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69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33"/>
      <c r="CM122" s="195"/>
      <c r="CN122" s="195"/>
      <c r="CO122" s="195"/>
      <c r="CP122" s="195"/>
      <c r="CQ122" s="195"/>
      <c r="CR122" s="195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 s="195"/>
      <c r="DE122" s="195"/>
      <c r="DF122" s="24"/>
    </row>
    <row r="123" spans="1:110" ht="15.75">
      <c r="A123" s="193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69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33"/>
      <c r="CM123" s="195"/>
      <c r="CN123" s="195"/>
      <c r="CO123" s="195"/>
      <c r="CP123" s="195"/>
      <c r="CQ123" s="195"/>
      <c r="CR123" s="195"/>
      <c r="CS123" s="195"/>
      <c r="CT123" s="195"/>
      <c r="CU123" s="195"/>
      <c r="CV123" s="195"/>
      <c r="CW123" s="195"/>
      <c r="CX123" s="195"/>
      <c r="CY123" s="195"/>
      <c r="CZ123" s="195"/>
      <c r="DA123" s="195"/>
      <c r="DB123" s="195"/>
      <c r="DC123" s="195"/>
      <c r="DD123" s="195"/>
      <c r="DE123" s="195"/>
      <c r="DF123" s="24"/>
    </row>
    <row r="124" spans="1:110" ht="15.75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69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33"/>
      <c r="CM124" s="195"/>
      <c r="CN124" s="195"/>
      <c r="CO124" s="195"/>
      <c r="CP124" s="195"/>
      <c r="CQ124" s="195"/>
      <c r="CR124" s="195"/>
      <c r="CS124" s="195"/>
      <c r="CT124" s="195"/>
      <c r="CU124" s="195"/>
      <c r="CV124" s="195"/>
      <c r="CW124" s="195"/>
      <c r="CX124" s="195"/>
      <c r="CY124" s="195"/>
      <c r="CZ124" s="195"/>
      <c r="DA124" s="195"/>
      <c r="DB124" s="195"/>
      <c r="DC124" s="195"/>
      <c r="DD124" s="195"/>
      <c r="DE124" s="195"/>
      <c r="DF124" s="24"/>
    </row>
    <row r="125" spans="1:110" ht="15.7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69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33"/>
      <c r="CM125" s="195"/>
      <c r="CN125" s="195"/>
      <c r="CO125" s="195"/>
      <c r="CP125" s="195"/>
      <c r="CQ125" s="195"/>
      <c r="CR125" s="195"/>
      <c r="CS125" s="195"/>
      <c r="CT125" s="195"/>
      <c r="CU125" s="195"/>
      <c r="CV125" s="195"/>
      <c r="CW125" s="195"/>
      <c r="CX125" s="195"/>
      <c r="CY125" s="195"/>
      <c r="CZ125" s="195"/>
      <c r="DA125" s="195"/>
      <c r="DB125" s="195"/>
      <c r="DC125" s="195"/>
      <c r="DD125" s="195"/>
      <c r="DE125" s="195"/>
      <c r="DF125" s="24"/>
    </row>
    <row r="126" spans="1:110" ht="15.75">
      <c r="A126" s="187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74"/>
    </row>
    <row r="127" spans="1:110" ht="15.75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92"/>
      <c r="CM127" s="195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  <c r="DF127" s="74"/>
    </row>
    <row r="128" spans="1:110" ht="15.75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8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74"/>
    </row>
    <row r="129" spans="1:110" ht="15.75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  <c r="BS129" s="187"/>
      <c r="BT129" s="187"/>
      <c r="BU129" s="187"/>
      <c r="BV129" s="187"/>
      <c r="BW129" s="187"/>
      <c r="BX129" s="187"/>
      <c r="BY129" s="187"/>
      <c r="BZ129" s="187"/>
      <c r="CA129" s="187"/>
      <c r="CB129" s="187"/>
      <c r="CC129" s="187"/>
      <c r="CD129" s="187"/>
      <c r="CE129" s="187"/>
      <c r="CF129" s="187"/>
      <c r="CG129" s="187"/>
      <c r="CH129" s="187"/>
      <c r="CI129" s="187"/>
      <c r="CJ129" s="187"/>
      <c r="CK129" s="187"/>
      <c r="CL129" s="187"/>
      <c r="CM129" s="187"/>
      <c r="CN129" s="187"/>
      <c r="CO129" s="187"/>
      <c r="CP129" s="187"/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  <c r="DB129" s="187"/>
      <c r="DC129" s="187"/>
      <c r="DD129" s="187"/>
      <c r="DE129" s="187"/>
      <c r="DF129" s="74"/>
    </row>
    <row r="130" spans="1:110" ht="15.75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1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69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92"/>
      <c r="CM130" s="195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79"/>
    </row>
    <row r="131" spans="1:110" ht="15.75">
      <c r="A131" s="193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7"/>
      <c r="CW131" s="197"/>
      <c r="CX131" s="197"/>
      <c r="CY131" s="197"/>
      <c r="CZ131" s="197"/>
      <c r="DA131" s="197"/>
      <c r="DB131" s="197"/>
      <c r="DC131" s="197"/>
      <c r="DD131" s="197"/>
      <c r="DE131" s="197"/>
      <c r="DF131" s="74"/>
    </row>
    <row r="132" spans="1:110" ht="15.75">
      <c r="A132" s="193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1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69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92"/>
      <c r="CM132" s="195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74"/>
    </row>
    <row r="133" spans="1:110" ht="15.75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74"/>
    </row>
    <row r="134" spans="1:110" ht="15.75">
      <c r="A134" s="187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8"/>
      <c r="DE134" s="188"/>
      <c r="DF134" s="74"/>
    </row>
    <row r="135" spans="1:110" ht="15.75">
      <c r="A135" s="193"/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1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69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92"/>
      <c r="CM135" s="195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79"/>
    </row>
    <row r="136" spans="1:110" ht="15.75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74"/>
    </row>
    <row r="137" spans="1:110" ht="15.75">
      <c r="A137" s="187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74"/>
    </row>
    <row r="138" spans="1:110" ht="15.7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69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69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33"/>
      <c r="CM138" s="194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74"/>
    </row>
    <row r="139" spans="1:110" ht="15.75">
      <c r="A139" s="187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74"/>
    </row>
    <row r="140" spans="1:110" ht="15.7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33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194"/>
      <c r="CZ140" s="194"/>
      <c r="DA140" s="194"/>
      <c r="DB140" s="194"/>
      <c r="DC140" s="194"/>
      <c r="DD140" s="194"/>
      <c r="DE140" s="194"/>
      <c r="DF140" s="74"/>
    </row>
    <row r="141" spans="1:110" ht="15.7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33"/>
      <c r="CM141" s="80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  <c r="DE141" s="169"/>
      <c r="DF141" s="74"/>
    </row>
    <row r="142" spans="1:110" ht="15.7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69"/>
      <c r="CF142" s="169"/>
      <c r="CG142" s="169"/>
      <c r="CH142" s="169"/>
      <c r="CI142" s="169"/>
      <c r="CJ142" s="169"/>
      <c r="CK142" s="169"/>
      <c r="CL142" s="33"/>
      <c r="CM142" s="80"/>
      <c r="CN142" s="192"/>
      <c r="CO142" s="169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69"/>
      <c r="DE142" s="169"/>
      <c r="DF142" s="74"/>
    </row>
    <row r="143" spans="1:110" ht="15.75">
      <c r="A143" s="187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  <c r="DE143" s="156"/>
      <c r="DF143" s="74"/>
    </row>
    <row r="144" spans="1:110" ht="15.75">
      <c r="A144" s="187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9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2"/>
      <c r="CM144" s="190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  <c r="DB144" s="189"/>
      <c r="DC144" s="189"/>
      <c r="DD144" s="189"/>
      <c r="DE144" s="189"/>
      <c r="DF144" s="74"/>
    </row>
    <row r="145" spans="1:110" ht="15.75">
      <c r="A145" s="2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33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74"/>
    </row>
    <row r="146" spans="1:110" ht="15.75">
      <c r="A146" s="66"/>
      <c r="B146" s="66"/>
      <c r="C146" s="66"/>
      <c r="D146" s="66"/>
      <c r="E146" s="66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</row>
    <row r="147" spans="1:110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66"/>
    </row>
  </sheetData>
  <sheetProtection/>
  <mergeCells count="316">
    <mergeCell ref="A143:DE143"/>
    <mergeCell ref="A144:AR144"/>
    <mergeCell ref="AS144:BS144"/>
    <mergeCell ref="CM144:DE144"/>
    <mergeCell ref="A141:AR141"/>
    <mergeCell ref="AS141:BS141"/>
    <mergeCell ref="BT141:CK141"/>
    <mergeCell ref="CN141:DE141"/>
    <mergeCell ref="A142:AR142"/>
    <mergeCell ref="AS142:BS142"/>
    <mergeCell ref="BT142:CK142"/>
    <mergeCell ref="CN142:DE142"/>
    <mergeCell ref="A138:AR138"/>
    <mergeCell ref="AS138:BS138"/>
    <mergeCell ref="BT138:CK138"/>
    <mergeCell ref="CM138:DE138"/>
    <mergeCell ref="A139:DE139"/>
    <mergeCell ref="A140:AR140"/>
    <mergeCell ref="AS140:BS140"/>
    <mergeCell ref="BT140:CK140"/>
    <mergeCell ref="CM140:DE140"/>
    <mergeCell ref="A135:AR136"/>
    <mergeCell ref="AS135:BS136"/>
    <mergeCell ref="BT135:CK136"/>
    <mergeCell ref="CL135:CL136"/>
    <mergeCell ref="CM135:DE136"/>
    <mergeCell ref="A137:DE137"/>
    <mergeCell ref="A132:AR133"/>
    <mergeCell ref="AS132:BS133"/>
    <mergeCell ref="BT132:CK133"/>
    <mergeCell ref="CL132:CL133"/>
    <mergeCell ref="CM132:DE133"/>
    <mergeCell ref="A134:DE134"/>
    <mergeCell ref="A129:DE129"/>
    <mergeCell ref="A130:AR131"/>
    <mergeCell ref="AS130:BS131"/>
    <mergeCell ref="BT130:CK131"/>
    <mergeCell ref="CL130:CL131"/>
    <mergeCell ref="CM130:DE131"/>
    <mergeCell ref="A126:DE126"/>
    <mergeCell ref="A127:AR128"/>
    <mergeCell ref="AS127:BS127"/>
    <mergeCell ref="BT127:CK128"/>
    <mergeCell ref="CL127:CL128"/>
    <mergeCell ref="CM127:DE128"/>
    <mergeCell ref="AS128:BS128"/>
    <mergeCell ref="A124:AR124"/>
    <mergeCell ref="AS124:BS124"/>
    <mergeCell ref="BT124:CK124"/>
    <mergeCell ref="CM124:DE124"/>
    <mergeCell ref="A125:AR125"/>
    <mergeCell ref="AS125:BS125"/>
    <mergeCell ref="BT125:CK125"/>
    <mergeCell ref="CM125:DE125"/>
    <mergeCell ref="A122:AR122"/>
    <mergeCell ref="AS122:BS122"/>
    <mergeCell ref="BT122:CK122"/>
    <mergeCell ref="CM122:DE122"/>
    <mergeCell ref="A123:AR123"/>
    <mergeCell ref="AS123:BS123"/>
    <mergeCell ref="BT123:CK123"/>
    <mergeCell ref="CM123:DE123"/>
    <mergeCell ref="A120:AR120"/>
    <mergeCell ref="AS120:BS120"/>
    <mergeCell ref="BT120:CK120"/>
    <mergeCell ref="CM120:DE120"/>
    <mergeCell ref="A121:AR121"/>
    <mergeCell ref="AS121:BS121"/>
    <mergeCell ref="BT121:CK121"/>
    <mergeCell ref="CM121:DE121"/>
    <mergeCell ref="DF113:DF117"/>
    <mergeCell ref="A118:AR118"/>
    <mergeCell ref="AS118:BS118"/>
    <mergeCell ref="BT118:CK118"/>
    <mergeCell ref="CM118:DE118"/>
    <mergeCell ref="A119:AR119"/>
    <mergeCell ref="AS119:BS119"/>
    <mergeCell ref="BT119:CK119"/>
    <mergeCell ref="CM119:DE119"/>
    <mergeCell ref="BT111:CK112"/>
    <mergeCell ref="CL111:CL112"/>
    <mergeCell ref="CM111:DE112"/>
    <mergeCell ref="A112:AR112"/>
    <mergeCell ref="AS112:BS112"/>
    <mergeCell ref="A113:AR117"/>
    <mergeCell ref="AS113:BS117"/>
    <mergeCell ref="BT113:CK117"/>
    <mergeCell ref="CL113:CL117"/>
    <mergeCell ref="CM113:DE117"/>
    <mergeCell ref="A109:AR110"/>
    <mergeCell ref="AS109:BS109"/>
    <mergeCell ref="BT109:CK110"/>
    <mergeCell ref="CL109:CL110"/>
    <mergeCell ref="CM109:DE110"/>
    <mergeCell ref="AS110:BS110"/>
    <mergeCell ref="A106:AR107"/>
    <mergeCell ref="AS106:BS107"/>
    <mergeCell ref="BT106:CK107"/>
    <mergeCell ref="CL106:CL107"/>
    <mergeCell ref="CM106:DE107"/>
    <mergeCell ref="A108:DE108"/>
    <mergeCell ref="A104:AR105"/>
    <mergeCell ref="AS104:BS104"/>
    <mergeCell ref="BT104:CK105"/>
    <mergeCell ref="CL104:CL105"/>
    <mergeCell ref="CM104:DE105"/>
    <mergeCell ref="AS105:BS105"/>
    <mergeCell ref="A102:AR103"/>
    <mergeCell ref="AS102:BS102"/>
    <mergeCell ref="BT102:CK103"/>
    <mergeCell ref="CL102:CL103"/>
    <mergeCell ref="CM102:DE103"/>
    <mergeCell ref="AS103:BS103"/>
    <mergeCell ref="AS98:BS98"/>
    <mergeCell ref="A99:DE99"/>
    <mergeCell ref="A100:AR101"/>
    <mergeCell ref="AS100:BS100"/>
    <mergeCell ref="BT100:CK101"/>
    <mergeCell ref="CL100:CL101"/>
    <mergeCell ref="CM100:DE101"/>
    <mergeCell ref="AS101:BS101"/>
    <mergeCell ref="A95:AR96"/>
    <mergeCell ref="AS95:BS96"/>
    <mergeCell ref="BT95:CK96"/>
    <mergeCell ref="CL95:CL96"/>
    <mergeCell ref="CM95:DE96"/>
    <mergeCell ref="A97:AR98"/>
    <mergeCell ref="AS97:BS97"/>
    <mergeCell ref="BT97:CK98"/>
    <mergeCell ref="CL97:CL98"/>
    <mergeCell ref="CM97:DE98"/>
    <mergeCell ref="A91:DE91"/>
    <mergeCell ref="A92:DE92"/>
    <mergeCell ref="A93:AR94"/>
    <mergeCell ref="AS93:BS93"/>
    <mergeCell ref="BT93:CK94"/>
    <mergeCell ref="CL93:CL94"/>
    <mergeCell ref="CM93:DE94"/>
    <mergeCell ref="AS94:BS94"/>
    <mergeCell ref="A84:DE84"/>
    <mergeCell ref="A85:DE85"/>
    <mergeCell ref="A86:DE86"/>
    <mergeCell ref="A87:DE87"/>
    <mergeCell ref="G88:DE88"/>
    <mergeCell ref="A90:AR90"/>
    <mergeCell ref="AS90:BS90"/>
    <mergeCell ref="BT90:CK90"/>
    <mergeCell ref="CM90:DE90"/>
    <mergeCell ref="AZ79:DE79"/>
    <mergeCell ref="BH80:BL80"/>
    <mergeCell ref="BP80:CN80"/>
    <mergeCell ref="CO80:CT80"/>
    <mergeCell ref="CU80:CW80"/>
    <mergeCell ref="BP81:CN81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H107"/>
  <sheetViews>
    <sheetView zoomScalePageLayoutView="0" workbookViewId="0" topLeftCell="A1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3328.4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29556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29556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12382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12382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40.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1198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1198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24364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24364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28757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28757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9985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9985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43935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43935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55518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55518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19970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19970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19970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19970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3994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3994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9586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9586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3994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3994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3994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3994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799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799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3994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3994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3994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3994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3195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3195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90266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90266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3595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3595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2396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2396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59911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59911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50325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50325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485678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09" ht="12.75">
      <c r="A79" s="1">
        <v>2928.9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09" ht="15.75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69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33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</row>
    <row r="81" spans="1:109" ht="15.75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69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33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</row>
    <row r="82" spans="1:109" ht="15.75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69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33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</row>
    <row r="83" spans="1:109" ht="15.75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69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33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</row>
    <row r="84" spans="1:109" ht="15.75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69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33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</row>
    <row r="85" spans="1:109" ht="15.7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69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33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</row>
    <row r="86" spans="1:109" ht="15.75">
      <c r="A86" s="187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</row>
    <row r="87" spans="1:109" ht="15.7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92"/>
      <c r="CM87" s="195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</row>
    <row r="88" spans="1:109" ht="15.7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8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</row>
    <row r="89" spans="1:109" ht="15.7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</row>
    <row r="90" spans="1:109" ht="12.7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1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69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92"/>
      <c r="CM90" s="195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</row>
    <row r="91" spans="1:109" ht="12.7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</row>
    <row r="92" spans="1:109" ht="12.75">
      <c r="A92" s="193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1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69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92"/>
      <c r="CM92" s="195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</row>
    <row r="93" spans="1:109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</row>
    <row r="94" spans="1:109" ht="15.75">
      <c r="A94" s="187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</row>
    <row r="95" spans="1:109" ht="12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1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69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92"/>
      <c r="CM95" s="195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</row>
    <row r="96" spans="1:109" ht="12.7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</row>
    <row r="97" spans="1:109" ht="15.75">
      <c r="A97" s="187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</row>
    <row r="98" spans="1:109" ht="15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69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69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33"/>
      <c r="CM98" s="194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</row>
    <row r="99" spans="1:109" ht="15.75">
      <c r="A99" s="187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1"/>
      <c r="CL99" s="191"/>
      <c r="CM99" s="191"/>
      <c r="CN99" s="191"/>
      <c r="CO99" s="191"/>
      <c r="CP99" s="191"/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/>
      <c r="DD99" s="191"/>
      <c r="DE99" s="191"/>
    </row>
    <row r="100" spans="1:109" ht="15.7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33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</row>
    <row r="101" spans="1:109" ht="15.7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33"/>
      <c r="CM101" s="80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169"/>
    </row>
    <row r="102" spans="1:109" ht="15.7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33"/>
      <c r="CM102" s="80"/>
      <c r="CN102" s="192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</row>
    <row r="103" spans="1:109" ht="15.75">
      <c r="A103" s="187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</row>
    <row r="104" spans="1:109" ht="15.75">
      <c r="A104" s="187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9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2"/>
      <c r="CM104" s="190"/>
      <c r="CN104" s="189"/>
      <c r="CO104" s="189"/>
      <c r="CP104" s="189"/>
      <c r="CQ104" s="189"/>
      <c r="CR104" s="189"/>
      <c r="CS104" s="189"/>
      <c r="CT104" s="189"/>
      <c r="CU104" s="189"/>
      <c r="CV104" s="189"/>
      <c r="CW104" s="189"/>
      <c r="CX104" s="189"/>
      <c r="CY104" s="189"/>
      <c r="CZ104" s="189"/>
      <c r="DA104" s="189"/>
      <c r="DB104" s="189"/>
      <c r="DC104" s="189"/>
      <c r="DD104" s="189"/>
      <c r="DE104" s="189"/>
    </row>
    <row r="105" spans="1:109" ht="15.75">
      <c r="A105" s="2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33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</row>
    <row r="106" spans="1:109" ht="15.75">
      <c r="A106" s="66"/>
      <c r="B106" s="66"/>
      <c r="C106" s="66"/>
      <c r="D106" s="66"/>
      <c r="E106" s="66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</row>
    <row r="107" spans="1:109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</row>
  </sheetData>
  <sheetProtection/>
  <mergeCells count="232">
    <mergeCell ref="A103:DE103"/>
    <mergeCell ref="A104:AR104"/>
    <mergeCell ref="AS104:BS104"/>
    <mergeCell ref="CM104:DE104"/>
    <mergeCell ref="A101:AR101"/>
    <mergeCell ref="AS101:BS101"/>
    <mergeCell ref="BT101:CK101"/>
    <mergeCell ref="CN101:DE101"/>
    <mergeCell ref="A102:AR102"/>
    <mergeCell ref="AS102:BS102"/>
    <mergeCell ref="BT102:CK102"/>
    <mergeCell ref="CN102:DE102"/>
    <mergeCell ref="A98:AR98"/>
    <mergeCell ref="AS98:BS98"/>
    <mergeCell ref="BT98:CK98"/>
    <mergeCell ref="CM98:DE98"/>
    <mergeCell ref="A99:DE99"/>
    <mergeCell ref="A100:AR100"/>
    <mergeCell ref="AS100:BS100"/>
    <mergeCell ref="BT100:CK100"/>
    <mergeCell ref="CM100:DE100"/>
    <mergeCell ref="A95:AR96"/>
    <mergeCell ref="AS95:BS96"/>
    <mergeCell ref="BT95:CK96"/>
    <mergeCell ref="CL95:CL96"/>
    <mergeCell ref="CM95:DE96"/>
    <mergeCell ref="A97:DE97"/>
    <mergeCell ref="A92:AR93"/>
    <mergeCell ref="AS92:BS93"/>
    <mergeCell ref="BT92:CK93"/>
    <mergeCell ref="CL92:CL93"/>
    <mergeCell ref="CM92:DE93"/>
    <mergeCell ref="A94:DE94"/>
    <mergeCell ref="AS88:BS88"/>
    <mergeCell ref="A89:DE89"/>
    <mergeCell ref="A90:AR91"/>
    <mergeCell ref="AS90:BS91"/>
    <mergeCell ref="BT90:CK91"/>
    <mergeCell ref="CL90:CL91"/>
    <mergeCell ref="CM90:DE91"/>
    <mergeCell ref="A85:AR85"/>
    <mergeCell ref="AS85:BS85"/>
    <mergeCell ref="BT85:CK85"/>
    <mergeCell ref="CM85:DE85"/>
    <mergeCell ref="A86:DE86"/>
    <mergeCell ref="A87:AR88"/>
    <mergeCell ref="AS87:BS87"/>
    <mergeCell ref="BT87:CK88"/>
    <mergeCell ref="CL87:CL88"/>
    <mergeCell ref="CM87:DE88"/>
    <mergeCell ref="A83:AR83"/>
    <mergeCell ref="AS83:BS83"/>
    <mergeCell ref="BT83:CK83"/>
    <mergeCell ref="CM83:DE83"/>
    <mergeCell ref="A84:AR84"/>
    <mergeCell ref="AS84:BS84"/>
    <mergeCell ref="BT84:CK84"/>
    <mergeCell ref="CM84:DE84"/>
    <mergeCell ref="A81:AR81"/>
    <mergeCell ref="AS81:BS81"/>
    <mergeCell ref="BT81:CK81"/>
    <mergeCell ref="CM81:DE81"/>
    <mergeCell ref="A82:AR82"/>
    <mergeCell ref="AS82:BS82"/>
    <mergeCell ref="BT82:CK82"/>
    <mergeCell ref="CM82:DE82"/>
    <mergeCell ref="DF44:DF48"/>
    <mergeCell ref="A49:AR49"/>
    <mergeCell ref="A80:AR80"/>
    <mergeCell ref="AS80:BS80"/>
    <mergeCell ref="BT80:CK80"/>
    <mergeCell ref="CM80:DE80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I92"/>
  <sheetViews>
    <sheetView zoomScalePageLayoutView="0" workbookViewId="0" topLeftCell="A67">
      <selection activeCell="BT81" sqref="BT81:CK81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3.87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2732.4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1" t="s">
        <v>44</v>
      </c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77" t="s">
        <v>5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1" t="s">
        <v>45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17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49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201</v>
      </c>
      <c r="CP11" s="182"/>
      <c r="CQ11" s="182"/>
      <c r="CR11" s="182"/>
      <c r="CS11" s="182"/>
      <c r="CT11" s="182"/>
      <c r="CU11" s="183" t="s">
        <v>92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96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210" t="s">
        <v>93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94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93" t="s">
        <v>25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5.75" customHeight="1">
      <c r="A24" s="108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5"/>
      <c r="AT24" s="97">
        <v>2.7</v>
      </c>
      <c r="AU24" s="97"/>
      <c r="AV24" s="97"/>
      <c r="AW24" s="97"/>
      <c r="AX24" s="97"/>
      <c r="AY24" s="97"/>
      <c r="AZ24" s="4">
        <v>2.7</v>
      </c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113">
        <f>ROUND(CM24*$A$1*12,0)</f>
        <v>39674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39674</v>
      </c>
      <c r="CM24" s="116">
        <v>1.21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15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41">
        <v>1.69</v>
      </c>
      <c r="DG25" s="27"/>
      <c r="DH25" s="27"/>
    </row>
    <row r="26" spans="1:112" ht="15.75" customHeight="1">
      <c r="A26" s="108" t="s">
        <v>20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"/>
      <c r="AT26" s="212">
        <v>2</v>
      </c>
      <c r="AU26" s="212"/>
      <c r="AV26" s="212"/>
      <c r="AW26" s="212"/>
      <c r="AX26" s="212"/>
      <c r="AY26" s="212"/>
      <c r="AZ26" s="11"/>
      <c r="BA26" s="11" t="s">
        <v>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T26" s="113">
        <f>ROUND(CM26*$A$1*12,0)</f>
        <v>12460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12460</v>
      </c>
      <c r="CM26" s="116">
        <v>0.38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16"/>
      <c r="DG26" s="27"/>
      <c r="DH26" s="27"/>
    </row>
    <row r="27" spans="1:112" ht="15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"/>
      <c r="AT27" s="11" t="s">
        <v>15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8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16">
        <f>BT26/12/31*8</f>
        <v>267.9569892473118</v>
      </c>
      <c r="DG27" s="27"/>
      <c r="DH27" s="27"/>
    </row>
    <row r="28" spans="1:112" ht="99.75" customHeight="1">
      <c r="A28" s="108" t="s">
        <v>52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207" t="s">
        <v>53</v>
      </c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4"/>
      <c r="BT28" s="208">
        <f>CM28*A1*12</f>
        <v>3278.88</v>
      </c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209"/>
      <c r="CL28" s="21">
        <f>ROUND(BT28/12*12,0)</f>
        <v>3279</v>
      </c>
      <c r="CM28" s="138">
        <v>0.1</v>
      </c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  <c r="DF28" s="16">
        <f>BT28/12/31*8</f>
        <v>70.51354838709678</v>
      </c>
      <c r="DG28" s="27"/>
      <c r="DH28" s="39">
        <f>CM24+CM26+CM28</f>
        <v>1.69</v>
      </c>
    </row>
    <row r="29" spans="1:112" ht="15.75" customHeight="1">
      <c r="A29" s="93" t="s">
        <v>26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5"/>
      <c r="DF29" s="16"/>
      <c r="DG29" s="27"/>
      <c r="DH29" s="27"/>
    </row>
    <row r="30" spans="1:112" ht="15.75" customHeight="1">
      <c r="A30" s="108" t="s">
        <v>21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5"/>
      <c r="AT30" s="97">
        <v>1</v>
      </c>
      <c r="AU30" s="97"/>
      <c r="AV30" s="97"/>
      <c r="AW30" s="97"/>
      <c r="AX30" s="97"/>
      <c r="AY30" s="97"/>
      <c r="AZ30" s="4"/>
      <c r="BA30" s="3" t="s">
        <v>3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113">
        <f>ROUND(CM30*$A$1*12,0)</f>
        <v>5059</v>
      </c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5"/>
      <c r="CL30" s="114">
        <f>ROUND(BT30/12*12,0)</f>
        <v>5059</v>
      </c>
      <c r="CM30" s="116">
        <f>7.6%*DF30</f>
        <v>0.15427999999999997</v>
      </c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4"/>
      <c r="DF30" s="41">
        <v>2.03</v>
      </c>
      <c r="DG30" s="27"/>
      <c r="DH30" s="27"/>
    </row>
    <row r="31" spans="1:112" ht="15.7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37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2"/>
      <c r="BT31" s="110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2"/>
      <c r="CL31" s="115"/>
      <c r="CM31" s="125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6">
        <f>BT30/12/31*8</f>
        <v>108.79569892473118</v>
      </c>
      <c r="DG31" s="27"/>
      <c r="DH31" s="27"/>
    </row>
    <row r="32" spans="1:112" ht="15.75" customHeight="1">
      <c r="A32" s="108" t="s">
        <v>38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5"/>
      <c r="AT32" s="97">
        <v>1</v>
      </c>
      <c r="AU32" s="97"/>
      <c r="AV32" s="97"/>
      <c r="AW32" s="97"/>
      <c r="AX32" s="97"/>
      <c r="AY32" s="97"/>
      <c r="AZ32" s="4"/>
      <c r="BA32" s="3" t="s">
        <v>3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113">
        <f>ROUND(CM32*$A$1*12,0)</f>
        <v>7055</v>
      </c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5"/>
      <c r="CL32" s="114">
        <f>ROUND(BT32/12*12,0)</f>
        <v>7055</v>
      </c>
      <c r="CM32" s="116">
        <f>10.6%*DF30</f>
        <v>0.21517999999999998</v>
      </c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4"/>
      <c r="DF32" s="16"/>
      <c r="DG32" s="27"/>
      <c r="DH32" s="27"/>
    </row>
    <row r="33" spans="1:112" ht="15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37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2"/>
      <c r="BT33" s="110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2"/>
      <c r="CL33" s="115"/>
      <c r="CM33" s="125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>
        <f>BT32/12/31*8</f>
        <v>151.72043010752688</v>
      </c>
      <c r="DG33" s="27"/>
      <c r="DH33" s="27"/>
    </row>
    <row r="34" spans="1:112" ht="15.75" customHeight="1">
      <c r="A34" s="108" t="s">
        <v>22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5"/>
      <c r="AT34" s="97">
        <v>5</v>
      </c>
      <c r="AU34" s="97"/>
      <c r="AV34" s="97"/>
      <c r="AW34" s="97"/>
      <c r="AX34" s="97"/>
      <c r="AY34" s="97"/>
      <c r="AZ34" s="4"/>
      <c r="BA34" s="3" t="s">
        <v>3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6"/>
      <c r="BT34" s="113">
        <f>ROUND(CM34*$A$1*12,0)</f>
        <v>2729</v>
      </c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5"/>
      <c r="CL34" s="114">
        <f>ROUND(BT34/12*12,0)</f>
        <v>2729</v>
      </c>
      <c r="CM34" s="116">
        <f>4.1%*DF30</f>
        <v>0.08322999999999998</v>
      </c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4"/>
      <c r="DF34" s="16"/>
      <c r="DG34" s="27"/>
      <c r="DH34" s="27"/>
    </row>
    <row r="35" spans="1:112" ht="15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37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2"/>
      <c r="BT35" s="110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2"/>
      <c r="CL35" s="115"/>
      <c r="CM35" s="125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>
        <f>BT34/12/31*8</f>
        <v>58.68817204301075</v>
      </c>
      <c r="DG35" s="27"/>
      <c r="DH35" s="27"/>
    </row>
    <row r="36" spans="1:112" ht="15.75" customHeight="1">
      <c r="A36" s="108" t="s">
        <v>23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213" t="s">
        <v>36</v>
      </c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5"/>
      <c r="BT36" s="113">
        <f>ROUND(CM36*$A$1*12,0)</f>
        <v>5791</v>
      </c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5"/>
      <c r="CL36" s="114">
        <f>ROUND(BT36/12*12,0)</f>
        <v>5791</v>
      </c>
      <c r="CM36" s="116">
        <f>8.7%*DF30</f>
        <v>0.17660999999999996</v>
      </c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4"/>
      <c r="DF36" s="16"/>
      <c r="DG36" s="27"/>
      <c r="DH36" s="27"/>
    </row>
    <row r="37" spans="1:112" ht="15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10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2"/>
      <c r="BT37" s="110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2"/>
      <c r="CL37" s="115"/>
      <c r="CM37" s="125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>
        <f>BT36/12/31*8</f>
        <v>124.53763440860214</v>
      </c>
      <c r="DG37" s="27"/>
      <c r="DH37" s="27"/>
    </row>
    <row r="38" spans="1:112" ht="15.75" customHeight="1">
      <c r="A38" s="108" t="s">
        <v>24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9" t="s">
        <v>50</v>
      </c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5"/>
      <c r="BT38" s="113">
        <f>ROUND(CM38*$A$1*12,0)</f>
        <v>38239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5"/>
      <c r="CL38" s="114">
        <f>ROUND(BT38/12*12,0)</f>
        <v>38239</v>
      </c>
      <c r="CM38" s="116">
        <f>57.45%*DF30</f>
        <v>1.166235</v>
      </c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4"/>
      <c r="DF38" s="16">
        <f>BT38/12/30*8</f>
        <v>849.7555555555556</v>
      </c>
      <c r="DG38" s="27"/>
      <c r="DH38" s="27"/>
    </row>
    <row r="39" spans="1:112" ht="15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10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10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2"/>
      <c r="CL39" s="115"/>
      <c r="CM39" s="125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7"/>
      <c r="DF39" s="16">
        <f>BT38/12/31*8</f>
        <v>822.3440860215054</v>
      </c>
      <c r="DG39" s="27"/>
      <c r="DH39" s="39">
        <f>CM30+CM32+CM34+CM36+CM38+CM40</f>
        <v>2.0289849999999996</v>
      </c>
    </row>
    <row r="40" spans="1:112" ht="15.75" customHeight="1">
      <c r="A40" s="108" t="s">
        <v>54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9" t="s">
        <v>50</v>
      </c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5"/>
      <c r="BT40" s="113">
        <f>ROUND(CM40*$A$1*12,0)</f>
        <v>7655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7655</v>
      </c>
      <c r="CM40" s="116">
        <f>11.5%*DF30</f>
        <v>0.23345</v>
      </c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4"/>
      <c r="DF40" s="16"/>
      <c r="DG40" s="27"/>
      <c r="DH40" s="27"/>
    </row>
    <row r="41" spans="1:112" ht="15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25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  <c r="DF41" s="16">
        <f>BT40/12/31*8</f>
        <v>164.6236559139785</v>
      </c>
      <c r="DG41" s="27"/>
      <c r="DH41" s="27"/>
    </row>
    <row r="42" spans="1:112" ht="15.75" customHeight="1">
      <c r="A42" s="93" t="s">
        <v>27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4"/>
      <c r="DF42" s="16"/>
      <c r="DG42" s="27"/>
      <c r="DH42" s="27"/>
    </row>
    <row r="43" spans="1:112" ht="15.75" customHeight="1">
      <c r="A43" s="108" t="s">
        <v>40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5"/>
      <c r="AT43" s="97">
        <v>1</v>
      </c>
      <c r="AU43" s="97"/>
      <c r="AV43" s="97"/>
      <c r="AW43" s="97"/>
      <c r="AX43" s="97"/>
      <c r="AY43" s="97"/>
      <c r="AZ43" s="4"/>
      <c r="BA43" s="215" t="s">
        <v>13</v>
      </c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5"/>
      <c r="BT43" s="113">
        <f>ROUND(CM43*$A$1*12,0)</f>
        <v>21968</v>
      </c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5"/>
      <c r="CL43" s="114">
        <f>ROUND(BT43/12*12,0)</f>
        <v>21968</v>
      </c>
      <c r="CM43" s="116">
        <v>0.67</v>
      </c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1">
        <v>2.96</v>
      </c>
      <c r="DG43" s="27"/>
      <c r="DH43" s="27"/>
    </row>
    <row r="44" spans="1:112" ht="33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37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2"/>
      <c r="BT44" s="110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2"/>
      <c r="CL44" s="115"/>
      <c r="CM44" s="110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2"/>
      <c r="DF44" s="16">
        <f>BT43/12/31*8</f>
        <v>472.4301075268817</v>
      </c>
      <c r="DG44" s="27"/>
      <c r="DH44" s="39">
        <f>CM43+CM45+CM50+CM51+CM52</f>
        <v>2.96</v>
      </c>
    </row>
    <row r="45" spans="1:112" ht="15.75" customHeight="1">
      <c r="A45" s="108" t="s">
        <v>28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9" t="s">
        <v>36</v>
      </c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5"/>
      <c r="BT45" s="113">
        <f>ROUND(CM45*$A$1*12,0)</f>
        <v>23608</v>
      </c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5"/>
      <c r="CL45" s="114">
        <f>ROUND(BT45/12*12,0)</f>
        <v>23608</v>
      </c>
      <c r="CM45" s="116">
        <v>0.72</v>
      </c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200">
        <f>BT45/12/31*8</f>
        <v>507.6989247311828</v>
      </c>
      <c r="DG45" s="27"/>
      <c r="DH45" s="27"/>
    </row>
    <row r="46" spans="1:112" ht="15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7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216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55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216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15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5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7"/>
      <c r="BT48" s="155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7"/>
      <c r="CL48" s="216"/>
      <c r="CM48" s="155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7"/>
      <c r="DF48" s="200"/>
      <c r="DG48" s="27"/>
      <c r="DH48" s="27"/>
    </row>
    <row r="49" spans="1:112" ht="0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10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2"/>
      <c r="BT49" s="110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2"/>
      <c r="CL49" s="115"/>
      <c r="CM49" s="110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2"/>
      <c r="DF49" s="200"/>
      <c r="DG49" s="27"/>
      <c r="DH49" s="27"/>
    </row>
    <row r="50" spans="1:112" ht="15.75" customHeight="1">
      <c r="A50" s="108" t="s">
        <v>29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9"/>
      <c r="AT50" s="214" t="s">
        <v>41</v>
      </c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4"/>
      <c r="BT50" s="96">
        <f>ROUND(CM50*$A$1*12,0)</f>
        <v>30166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>ROUND(BT50/12*12,0)</f>
        <v>30166</v>
      </c>
      <c r="CM50" s="138">
        <v>0.92</v>
      </c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  <c r="DF50" s="24">
        <f>BT50/12/31*8</f>
        <v>648.7311827956989</v>
      </c>
      <c r="DG50" s="27"/>
      <c r="DH50" s="27"/>
    </row>
    <row r="51" spans="1:112" ht="15.75" customHeight="1">
      <c r="A51" s="108" t="s">
        <v>57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217" t="s">
        <v>36</v>
      </c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4"/>
      <c r="BT51" s="96">
        <f>ROUND(CM51*$A$1*12,0)</f>
        <v>13771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>ROUND(BT51/12*12,0)</f>
        <v>13771</v>
      </c>
      <c r="CM51" s="138">
        <v>0.42</v>
      </c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4"/>
      <c r="DF51" s="24">
        <f>BT51/12/31*8</f>
        <v>296.1505376344086</v>
      </c>
      <c r="DG51" s="27"/>
      <c r="DH51" s="27"/>
    </row>
    <row r="52" spans="1:112" ht="65.25" customHeight="1">
      <c r="A52" s="108" t="s">
        <v>56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7"/>
      <c r="AT52" s="214" t="s">
        <v>36</v>
      </c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4"/>
      <c r="BT52" s="96">
        <f>ROUND(CM52*$A$1*12,0)</f>
        <v>7541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>ROUND(BT52/12*12,0)</f>
        <v>7541</v>
      </c>
      <c r="CM52" s="138">
        <v>0.23</v>
      </c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  <c r="DF52" s="16">
        <f>BT52/12/31*8</f>
        <v>162.17204301075267</v>
      </c>
      <c r="DG52" s="27"/>
      <c r="DH52" s="39"/>
    </row>
    <row r="53" spans="1:112" ht="15.75" customHeight="1">
      <c r="A53" s="93" t="s">
        <v>30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4"/>
      <c r="DF53" s="16"/>
      <c r="DG53" s="27"/>
      <c r="DH53" s="27"/>
    </row>
    <row r="54" spans="1:112" ht="15.75" customHeight="1">
      <c r="A54" s="117" t="s">
        <v>31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1"/>
      <c r="AS54" s="5"/>
      <c r="AT54" s="97">
        <v>1</v>
      </c>
      <c r="AU54" s="97"/>
      <c r="AV54" s="97"/>
      <c r="AW54" s="97"/>
      <c r="AX54" s="97"/>
      <c r="AY54" s="97"/>
      <c r="AZ54" s="4"/>
      <c r="BA54" s="215" t="s">
        <v>13</v>
      </c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5"/>
      <c r="BT54" s="113">
        <f>ROUND(CM54*$A$1*12,0)</f>
        <v>9837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5"/>
      <c r="CL54" s="114">
        <f>ROUND(BT54/12*12,0)</f>
        <v>9837</v>
      </c>
      <c r="CM54" s="116">
        <v>0.3</v>
      </c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16"/>
      <c r="DG54" s="27"/>
      <c r="DH54" s="27"/>
    </row>
    <row r="55" spans="1:112" ht="15.7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4"/>
      <c r="AS55" s="137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10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2"/>
      <c r="CL55" s="115"/>
      <c r="CM55" s="110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2"/>
      <c r="DF55" s="16">
        <f>BT54/12/31*8</f>
        <v>211.5483870967742</v>
      </c>
      <c r="DG55" s="27"/>
      <c r="DH55" s="39">
        <f>CM54</f>
        <v>0.3</v>
      </c>
    </row>
    <row r="56" spans="1:112" ht="15.75" customHeight="1">
      <c r="A56" s="93" t="s">
        <v>32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5"/>
      <c r="DF56" s="16"/>
      <c r="DG56" s="27"/>
      <c r="DH56" s="27"/>
    </row>
    <row r="57" spans="1:112" ht="15.75" customHeight="1">
      <c r="A57" s="108" t="s">
        <v>33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9" t="s">
        <v>16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5"/>
      <c r="BT57" s="113">
        <f>ROUND(CM57*$A$1*12,0)</f>
        <v>12788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5"/>
      <c r="CL57" s="114">
        <f>ROUND(BT57/12*12,0)</f>
        <v>12788</v>
      </c>
      <c r="CM57" s="116">
        <v>0.39</v>
      </c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/>
      <c r="DF57" s="41">
        <v>2.73</v>
      </c>
      <c r="DG57" s="27"/>
      <c r="DH57" s="27"/>
    </row>
    <row r="58" spans="1:112" ht="16.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10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2"/>
      <c r="BT58" s="110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2"/>
      <c r="CL58" s="115"/>
      <c r="CM58" s="125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7"/>
      <c r="DF58" s="16">
        <f>BT57/12/31*8</f>
        <v>275.0107526881721</v>
      </c>
      <c r="DG58" s="27"/>
      <c r="DH58" s="27"/>
    </row>
    <row r="59" spans="1:112" ht="15.75" customHeight="1">
      <c r="A59" s="218" t="s">
        <v>34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109" t="s">
        <v>36</v>
      </c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5"/>
      <c r="BT59" s="113">
        <f>ROUND(CM59*$A$1*12,0)</f>
        <v>32789</v>
      </c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5"/>
      <c r="CL59" s="114">
        <f>ROUND(BT59/12*12,0)</f>
        <v>32789</v>
      </c>
      <c r="CM59" s="116">
        <v>1</v>
      </c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/>
      <c r="DF59" s="16"/>
      <c r="DG59" s="27"/>
      <c r="DH59" s="39">
        <f>CM57+CM59+CM61+CM63</f>
        <v>2.7300000000000004</v>
      </c>
    </row>
    <row r="60" spans="1:112" ht="30" customHeight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110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2"/>
      <c r="BT60" s="110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2"/>
      <c r="CL60" s="115"/>
      <c r="CM60" s="125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7"/>
      <c r="DF60" s="16">
        <f>BT59/12/31*8</f>
        <v>705.1397849462365</v>
      </c>
      <c r="DG60" s="27"/>
      <c r="DH60" s="27"/>
    </row>
    <row r="61" spans="1:112" ht="15.75" customHeight="1">
      <c r="A61" s="218" t="s">
        <v>60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0"/>
      <c r="AT61" s="163" t="s">
        <v>53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7541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7541</v>
      </c>
      <c r="CM61" s="116">
        <v>0.23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16"/>
      <c r="DG61" s="27"/>
      <c r="DH61" s="27"/>
    </row>
    <row r="62" spans="1:112" ht="15.75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>
        <f>BT61/12/31*8</f>
        <v>162.17204301075267</v>
      </c>
      <c r="DG62" s="27"/>
      <c r="DH62" s="27"/>
    </row>
    <row r="63" spans="1:112" ht="15.75" customHeight="1">
      <c r="A63" s="108" t="s">
        <v>61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36396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36396</v>
      </c>
      <c r="CM63" s="116">
        <v>1.11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27"/>
    </row>
    <row r="64" spans="1:112" ht="15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>
        <f>BT63/12/31*8</f>
        <v>782.7096774193549</v>
      </c>
      <c r="DG64" s="27"/>
      <c r="DH64" s="39"/>
    </row>
    <row r="65" spans="1:112" ht="15.75" customHeight="1">
      <c r="A65" s="93" t="s">
        <v>35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4"/>
      <c r="DF65" s="16"/>
      <c r="DG65" s="27"/>
      <c r="DH65" s="27"/>
    </row>
    <row r="66" spans="1:112" ht="15.75" customHeight="1">
      <c r="A66" s="108" t="s">
        <v>42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16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41970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41970</v>
      </c>
      <c r="CM66" s="116">
        <v>1.28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>
        <v>4.98</v>
      </c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>
        <f>BT66/12/31*8</f>
        <v>902.5806451612904</v>
      </c>
      <c r="DG67" s="27"/>
      <c r="DH67" s="39">
        <f>CM66+CM68+CM70+CM72+CM74</f>
        <v>4.98</v>
      </c>
    </row>
    <row r="68" spans="1:112" ht="15.75" customHeight="1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109" t="s">
        <v>16</v>
      </c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5"/>
      <c r="BT68" s="113">
        <f>ROUND(CM68*$A$1*12,0)</f>
        <v>54429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5"/>
      <c r="CL68" s="114">
        <f>ROUND(BT68/12*12,0)</f>
        <v>54429</v>
      </c>
      <c r="CM68" s="116">
        <v>1.66</v>
      </c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16"/>
      <c r="DG68" s="27"/>
      <c r="DH68" s="27"/>
    </row>
    <row r="69" spans="1:112" ht="63.7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10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2"/>
      <c r="CL69" s="115"/>
      <c r="CM69" s="110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2"/>
      <c r="DF69" s="16">
        <f>BT68/12/31*8</f>
        <v>1170.516129032258</v>
      </c>
      <c r="DG69" s="27"/>
      <c r="DH69" s="27"/>
    </row>
    <row r="70" spans="1:112" ht="15.75" customHeight="1">
      <c r="A70" s="218" t="s">
        <v>39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109" t="s">
        <v>53</v>
      </c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5"/>
      <c r="BT70" s="113">
        <f>ROUND(CM70*$A$1*12,0)</f>
        <v>12132</v>
      </c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5"/>
      <c r="CL70" s="114">
        <f>ROUND(BT70/12*12,0)</f>
        <v>12132</v>
      </c>
      <c r="CM70" s="116">
        <v>0.37</v>
      </c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16"/>
      <c r="DG70" s="27"/>
      <c r="DH70" s="27"/>
    </row>
    <row r="71" spans="1:112" ht="15.75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110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2"/>
      <c r="BT71" s="110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2"/>
      <c r="CL71" s="115"/>
      <c r="CM71" s="110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2"/>
      <c r="DF71" s="16">
        <f>BT70/12/31*8</f>
        <v>260.9032258064516</v>
      </c>
      <c r="DG71" s="27"/>
      <c r="DH71" s="27"/>
    </row>
    <row r="72" spans="1:112" ht="15.75" customHeight="1">
      <c r="A72" s="108" t="s">
        <v>62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9" t="s">
        <v>16</v>
      </c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5"/>
      <c r="BT72" s="113">
        <f>ROUND(CM72*$A$1*12,0)</f>
        <v>27870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5"/>
      <c r="CL72" s="114">
        <f>ROUND(BT72/12*12,0)</f>
        <v>27870</v>
      </c>
      <c r="CM72" s="116">
        <v>0.85</v>
      </c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  <c r="DF72" s="16"/>
      <c r="DG72" s="27"/>
      <c r="DH72" s="27"/>
    </row>
    <row r="73" spans="1:112" ht="15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10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2"/>
      <c r="BT73" s="110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2"/>
      <c r="CL73" s="115"/>
      <c r="CM73" s="110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2"/>
      <c r="DF73" s="16">
        <f>BT72/12/31*8</f>
        <v>599.3548387096774</v>
      </c>
      <c r="DG73" s="27"/>
      <c r="DH73" s="39"/>
    </row>
    <row r="74" spans="1:113" ht="62.25" customHeight="1">
      <c r="A74" s="100" t="s">
        <v>67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2"/>
      <c r="AS74" s="96" t="s">
        <v>66</v>
      </c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8"/>
      <c r="BT74" s="96">
        <f>ROUND(CM74*A1*12,0)</f>
        <v>26887</v>
      </c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8"/>
      <c r="CL74" s="15">
        <f>BT74</f>
        <v>26887</v>
      </c>
      <c r="CM74" s="208">
        <v>0.82</v>
      </c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209"/>
      <c r="DF74" s="16"/>
      <c r="DG74" s="2"/>
      <c r="DH74" s="2"/>
      <c r="DI74" s="42"/>
    </row>
    <row r="75" spans="1:112" ht="15.75" customHeight="1">
      <c r="A75" s="176" t="s">
        <v>18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220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4"/>
      <c r="BT75" s="96">
        <f>BT24+BT26+BT30+BT32+BT34+BT36+BT40+BT43+BT45+BT52+BT54+BT57+BT63+BT66+BT72+BT68+BT70+BT59+BT61+BT50+BT51+BT38+BT28</f>
        <v>454746.88</v>
      </c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4"/>
      <c r="CL75" s="14">
        <f>CL24+CL26+CL30+CL32+CL34+CL36+CL40+CL43+CL45+CL52+CL54+CL57+CL63+CL66+CL72+CL28+CL68+CL70+CL59+CL61+CL50+CL51+CL38</f>
        <v>454747</v>
      </c>
      <c r="CM75" s="208">
        <f>CM24+CM26+CM28+CM30+CM32+CM34+CM36+CM38+CM40+CM43+CM45+CM50+CM51+CM52+CM54+CM57+CM59+CM61+CM63+CM66+CM68+CM70+CM72</f>
        <v>13.868984999999997</v>
      </c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4"/>
      <c r="DF75" s="16"/>
      <c r="DG75" s="27"/>
      <c r="DH75" s="27"/>
    </row>
    <row r="76" spans="1:112" ht="15.75" customHeight="1">
      <c r="A76" s="86" t="s">
        <v>59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4"/>
      <c r="DF76" s="16"/>
      <c r="DG76" s="27"/>
      <c r="DH76" s="27"/>
    </row>
    <row r="77" spans="1:112" ht="28.5" customHeight="1">
      <c r="A77" s="100" t="s">
        <v>70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2"/>
      <c r="AS77" s="96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4"/>
      <c r="BT77" s="96">
        <f>ROUND(CM77*$A$1*12,0)</f>
        <v>8197</v>
      </c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4"/>
      <c r="CL77" s="15">
        <f>ROUND(BT77/12*12,0)</f>
        <v>8197</v>
      </c>
      <c r="CM77" s="105">
        <v>0.25</v>
      </c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4"/>
      <c r="DF77" s="16">
        <f>BT77/12/30*8</f>
        <v>182.15555555555557</v>
      </c>
      <c r="DG77" s="27"/>
      <c r="DH77" s="39">
        <f>DH39+DH28+CM77+DH44+DH55+DH59+DH67+CN81</f>
        <v>19.648985</v>
      </c>
    </row>
    <row r="78" spans="1:112" ht="15.75" customHeight="1">
      <c r="A78" s="86" t="s">
        <v>68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5"/>
      <c r="DF78" s="16"/>
      <c r="DG78" s="29"/>
      <c r="DH78" s="29"/>
    </row>
    <row r="79" spans="1:112" ht="30.75" customHeight="1">
      <c r="A79" s="93" t="s">
        <v>101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5"/>
      <c r="AS79" s="96" t="s">
        <v>37</v>
      </c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8"/>
      <c r="BT79" s="96">
        <f>ROUND(A1*CM79*12,0)</f>
        <v>154435</v>
      </c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8"/>
      <c r="CL79" s="15">
        <f>BT79</f>
        <v>154435</v>
      </c>
      <c r="CM79" s="105">
        <v>4.71</v>
      </c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7"/>
      <c r="DF79" s="16"/>
      <c r="DG79" s="29"/>
      <c r="DH79" s="29"/>
    </row>
    <row r="80" spans="1:112" ht="30.75" customHeight="1" hidden="1">
      <c r="A80" s="93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5"/>
      <c r="AS80" s="96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8"/>
      <c r="BT80" s="96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8"/>
      <c r="CL80" s="15">
        <f>BT80</f>
        <v>0</v>
      </c>
      <c r="CM80" s="43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8"/>
      <c r="DF80" s="16"/>
      <c r="DG80" s="29"/>
      <c r="DH80" s="29"/>
    </row>
    <row r="81" spans="1:112" ht="15.75" customHeight="1">
      <c r="A81" s="93" t="s">
        <v>69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5"/>
      <c r="AS81" s="96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8"/>
      <c r="BT81" s="96">
        <f>BT79+BT80</f>
        <v>154435</v>
      </c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8"/>
      <c r="CL81" s="15">
        <f>CL79+CL80</f>
        <v>154435</v>
      </c>
      <c r="CM81" s="43"/>
      <c r="CN81" s="99">
        <f>CM79+CN80</f>
        <v>4.71</v>
      </c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8"/>
      <c r="DF81" s="16"/>
      <c r="DG81" s="29"/>
      <c r="DH81" s="39">
        <f>CM79+CN80</f>
        <v>4.71</v>
      </c>
    </row>
    <row r="82" spans="1:112" ht="15.75" customHeight="1">
      <c r="A82" s="83" t="s">
        <v>43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5"/>
      <c r="DF82" s="16"/>
      <c r="DG82" s="27"/>
      <c r="DH82" s="27"/>
    </row>
    <row r="83" spans="1:112" ht="15.75" customHeight="1">
      <c r="A83" s="108" t="s">
        <v>46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2"/>
      <c r="AT83" s="163" t="s">
        <v>37</v>
      </c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5"/>
      <c r="BT83" s="113">
        <f>ROUND(CM83*$A$1*12,0)</f>
        <v>40002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5"/>
      <c r="CL83" s="114">
        <f>ROUND(BT83/12*12,0)</f>
        <v>40002</v>
      </c>
      <c r="CM83" s="116">
        <v>1.22</v>
      </c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5"/>
      <c r="DF83" s="16"/>
      <c r="DG83" s="27"/>
      <c r="DH83" s="27"/>
    </row>
    <row r="84" spans="1:112" ht="15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3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2"/>
      <c r="BT84" s="110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2"/>
      <c r="CL84" s="115"/>
      <c r="CM84" s="110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2"/>
      <c r="DF84" s="16">
        <f>BT83/12/30*8</f>
        <v>888.9333333333333</v>
      </c>
      <c r="DG84" s="27"/>
      <c r="DH84" s="27"/>
    </row>
    <row r="85" spans="1:112" ht="15.75" customHeight="1">
      <c r="A85" s="108" t="s">
        <v>47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96" t="s">
        <v>37</v>
      </c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4"/>
      <c r="BT85" s="96">
        <f>ROUND(CM85*$A$1*12,0)</f>
        <v>9181</v>
      </c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8"/>
      <c r="CL85" s="15">
        <f>ROUND(BT85/12*12,0)</f>
        <v>9181</v>
      </c>
      <c r="CM85" s="138">
        <v>0.28</v>
      </c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4"/>
      <c r="DF85" s="16">
        <f>BT85/12/30*8</f>
        <v>204.02222222222224</v>
      </c>
      <c r="DG85" s="27"/>
      <c r="DH85" s="27"/>
    </row>
    <row r="86" spans="1:112" ht="35.25" customHeight="1">
      <c r="A86" s="108" t="s">
        <v>48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96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4"/>
      <c r="BT86" s="96">
        <f>BT83+BT85</f>
        <v>49183</v>
      </c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8"/>
      <c r="CL86" s="15">
        <f>CL83+CL85</f>
        <v>49183</v>
      </c>
      <c r="CM86" s="221">
        <f>CM83+CM85</f>
        <v>1.5</v>
      </c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4"/>
      <c r="DF86" s="41"/>
      <c r="DG86" s="27"/>
      <c r="DH86" s="27"/>
    </row>
    <row r="87" spans="1:112" ht="15.75" customHeight="1">
      <c r="A87" s="93" t="s">
        <v>51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4"/>
      <c r="AS87" s="96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4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8"/>
      <c r="CL87" s="15">
        <f>CL75+CL86+CL77+CL81</f>
        <v>666562</v>
      </c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6"/>
      <c r="DG87" s="27"/>
      <c r="DH87" s="27"/>
    </row>
    <row r="88" spans="1:112" ht="15.75">
      <c r="A88" s="2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33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16"/>
      <c r="DG88" s="27"/>
      <c r="DH88" s="27"/>
    </row>
    <row r="89" spans="1:112" ht="15.7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16"/>
      <c r="DG89" s="27"/>
      <c r="DH89" s="27"/>
    </row>
    <row r="90" spans="1:1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9"/>
      <c r="DG90" s="27"/>
      <c r="DH90" s="27"/>
    </row>
    <row r="91" spans="1:112" ht="15.75">
      <c r="A91" s="29"/>
      <c r="B91" s="29"/>
      <c r="C91" s="29"/>
      <c r="D91" s="29"/>
      <c r="E91" s="29"/>
      <c r="F91" s="2"/>
      <c r="G91" s="2"/>
      <c r="H91" s="2" t="s">
        <v>65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 t="s">
        <v>64</v>
      </c>
      <c r="CM91" s="2"/>
      <c r="CN91" s="2"/>
      <c r="CO91" s="2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7"/>
      <c r="DH91" s="27"/>
    </row>
    <row r="92" spans="1:1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9"/>
      <c r="DG92" s="27"/>
      <c r="DH92" s="27"/>
    </row>
  </sheetData>
  <sheetProtection/>
  <mergeCells count="192">
    <mergeCell ref="A82:DE82"/>
    <mergeCell ref="A83:AR84"/>
    <mergeCell ref="AT83:BS84"/>
    <mergeCell ref="AS74:BS74"/>
    <mergeCell ref="BT75:CK75"/>
    <mergeCell ref="BT80:CK80"/>
    <mergeCell ref="CM86:DE86"/>
    <mergeCell ref="A87:AR87"/>
    <mergeCell ref="AS87:BS87"/>
    <mergeCell ref="A86:AR86"/>
    <mergeCell ref="AS86:BS86"/>
    <mergeCell ref="BT86:CK86"/>
    <mergeCell ref="A85:AR85"/>
    <mergeCell ref="AS85:BS85"/>
    <mergeCell ref="BT85:CK85"/>
    <mergeCell ref="CM85:DE85"/>
    <mergeCell ref="A74:AR74"/>
    <mergeCell ref="A76:DE76"/>
    <mergeCell ref="AS80:BS80"/>
    <mergeCell ref="BT83:CK84"/>
    <mergeCell ref="CL83:CL84"/>
    <mergeCell ref="CM83:DE84"/>
    <mergeCell ref="CL70:CL71"/>
    <mergeCell ref="CM75:DE75"/>
    <mergeCell ref="CM72:DE73"/>
    <mergeCell ref="CL72:CL73"/>
    <mergeCell ref="BT70:CK71"/>
    <mergeCell ref="AS72:BS73"/>
    <mergeCell ref="BT72:CK73"/>
    <mergeCell ref="CM74:DE74"/>
    <mergeCell ref="BT74:CK74"/>
    <mergeCell ref="A72:AR73"/>
    <mergeCell ref="AS77:BS77"/>
    <mergeCell ref="BT77:CK77"/>
    <mergeCell ref="A75:AR75"/>
    <mergeCell ref="AS75:BS75"/>
    <mergeCell ref="CN80:DE80"/>
    <mergeCell ref="AS79:BS79"/>
    <mergeCell ref="BT79:CK79"/>
    <mergeCell ref="CM79:DE79"/>
    <mergeCell ref="A80:AR80"/>
    <mergeCell ref="BT68:CK69"/>
    <mergeCell ref="CL63:CL64"/>
    <mergeCell ref="CM63:DE64"/>
    <mergeCell ref="CM68:DE69"/>
    <mergeCell ref="CL66:CL67"/>
    <mergeCell ref="A79:AR79"/>
    <mergeCell ref="A77:AR77"/>
    <mergeCell ref="A78:DE78"/>
    <mergeCell ref="CM77:DE77"/>
    <mergeCell ref="AS70:BS71"/>
    <mergeCell ref="A66:AR67"/>
    <mergeCell ref="CM57:DE58"/>
    <mergeCell ref="A61:AR62"/>
    <mergeCell ref="AT61:BS62"/>
    <mergeCell ref="CM70:DE71"/>
    <mergeCell ref="A70:AR71"/>
    <mergeCell ref="CM61:DE62"/>
    <mergeCell ref="CL68:CL69"/>
    <mergeCell ref="A68:AR69"/>
    <mergeCell ref="AS68:BS69"/>
    <mergeCell ref="CL61:CL62"/>
    <mergeCell ref="BT61:CK62"/>
    <mergeCell ref="CL57:CL58"/>
    <mergeCell ref="CM66:DE67"/>
    <mergeCell ref="A63:AR64"/>
    <mergeCell ref="AS63:BS64"/>
    <mergeCell ref="BT63:CK64"/>
    <mergeCell ref="AS66:BS67"/>
    <mergeCell ref="BT66:CK67"/>
    <mergeCell ref="A65:DE65"/>
    <mergeCell ref="AT54:AY54"/>
    <mergeCell ref="CM59:DE60"/>
    <mergeCell ref="A56:DE56"/>
    <mergeCell ref="AS57:BS58"/>
    <mergeCell ref="BT57:CK58"/>
    <mergeCell ref="A57:AR58"/>
    <mergeCell ref="A59:AR60"/>
    <mergeCell ref="AS59:BS60"/>
    <mergeCell ref="BT59:CK60"/>
    <mergeCell ref="CL59:CL60"/>
    <mergeCell ref="A51:AR51"/>
    <mergeCell ref="AS51:BS51"/>
    <mergeCell ref="BT51:CK51"/>
    <mergeCell ref="CM51:DE51"/>
    <mergeCell ref="A52:AR52"/>
    <mergeCell ref="BA54:BS54"/>
    <mergeCell ref="BT54:CK55"/>
    <mergeCell ref="AS55:BS55"/>
    <mergeCell ref="A53:DE53"/>
    <mergeCell ref="A54:AR55"/>
    <mergeCell ref="CM54:DE55"/>
    <mergeCell ref="DF45:DF49"/>
    <mergeCell ref="CL45:CL49"/>
    <mergeCell ref="CL43:CL44"/>
    <mergeCell ref="AS45:BS49"/>
    <mergeCell ref="CM45:DE49"/>
    <mergeCell ref="AT52:BS52"/>
    <mergeCell ref="BT52:CK52"/>
    <mergeCell ref="CM52:DE52"/>
    <mergeCell ref="CL54:CL55"/>
    <mergeCell ref="CM40:DE41"/>
    <mergeCell ref="A50:AR50"/>
    <mergeCell ref="AT50:BS50"/>
    <mergeCell ref="BT50:CK50"/>
    <mergeCell ref="CM50:DE50"/>
    <mergeCell ref="A45:AR49"/>
    <mergeCell ref="AS40:BS41"/>
    <mergeCell ref="BT40:CK41"/>
    <mergeCell ref="BA43:BS43"/>
    <mergeCell ref="AS44:BS44"/>
    <mergeCell ref="BT45:CK49"/>
    <mergeCell ref="A42:DE42"/>
    <mergeCell ref="A43:AR44"/>
    <mergeCell ref="AT43:AY43"/>
    <mergeCell ref="CM43:DE44"/>
    <mergeCell ref="BT43:CK44"/>
    <mergeCell ref="CM34:DE35"/>
    <mergeCell ref="AS35:BS35"/>
    <mergeCell ref="A38:AR39"/>
    <mergeCell ref="AS38:BS39"/>
    <mergeCell ref="BT38:CK39"/>
    <mergeCell ref="AS36:BS37"/>
    <mergeCell ref="CM36:DE37"/>
    <mergeCell ref="CM38:DE39"/>
    <mergeCell ref="AT30:AY30"/>
    <mergeCell ref="BT30:CK31"/>
    <mergeCell ref="BT36:CK37"/>
    <mergeCell ref="CL36:CL37"/>
    <mergeCell ref="A40:AR41"/>
    <mergeCell ref="CL34:CL35"/>
    <mergeCell ref="CL40:CL41"/>
    <mergeCell ref="G19:DE19"/>
    <mergeCell ref="A26:AR27"/>
    <mergeCell ref="AT26:AY26"/>
    <mergeCell ref="BT26:CK27"/>
    <mergeCell ref="CL26:CL27"/>
    <mergeCell ref="CL38:CL39"/>
    <mergeCell ref="A36:AR37"/>
    <mergeCell ref="A34:AR35"/>
    <mergeCell ref="AT34:AY34"/>
    <mergeCell ref="BT34:CK35"/>
    <mergeCell ref="BT21:CK21"/>
    <mergeCell ref="CM21:DE21"/>
    <mergeCell ref="A17:DE17"/>
    <mergeCell ref="A21:AR21"/>
    <mergeCell ref="AS21:BS21"/>
    <mergeCell ref="CM32:DE33"/>
    <mergeCell ref="BT32:CK33"/>
    <mergeCell ref="CL32:CL33"/>
    <mergeCell ref="AT32:AY32"/>
    <mergeCell ref="AS33:BS33"/>
    <mergeCell ref="AZ6:DE6"/>
    <mergeCell ref="CM24:DE25"/>
    <mergeCell ref="AS25:BS25"/>
    <mergeCell ref="A22:DE22"/>
    <mergeCell ref="A23:DE23"/>
    <mergeCell ref="A24:AR25"/>
    <mergeCell ref="AT24:AY24"/>
    <mergeCell ref="BT24:CK25"/>
    <mergeCell ref="CL24:CL25"/>
    <mergeCell ref="A15:DE15"/>
    <mergeCell ref="AZ2:DE2"/>
    <mergeCell ref="AZ3:DE3"/>
    <mergeCell ref="AZ4:DE4"/>
    <mergeCell ref="AZ5:DE5"/>
    <mergeCell ref="CM26:DE27"/>
    <mergeCell ref="AZ7:DE7"/>
    <mergeCell ref="AZ8:DE8"/>
    <mergeCell ref="AZ10:DE10"/>
    <mergeCell ref="AZ9:DE9"/>
    <mergeCell ref="BH11:BL11"/>
    <mergeCell ref="BP11:CN11"/>
    <mergeCell ref="CO11:CT11"/>
    <mergeCell ref="CU11:CW11"/>
    <mergeCell ref="BP12:CN12"/>
    <mergeCell ref="CM28:DE28"/>
    <mergeCell ref="A28:AR28"/>
    <mergeCell ref="AS28:BS28"/>
    <mergeCell ref="BT28:CK28"/>
    <mergeCell ref="A16:DE16"/>
    <mergeCell ref="A18:DE18"/>
    <mergeCell ref="A29:DE29"/>
    <mergeCell ref="A32:AR33"/>
    <mergeCell ref="CL30:CL31"/>
    <mergeCell ref="CM30:DE31"/>
    <mergeCell ref="AS31:BS31"/>
    <mergeCell ref="A81:AR81"/>
    <mergeCell ref="AS81:BS81"/>
    <mergeCell ref="BT81:CK81"/>
    <mergeCell ref="CN81:DE81"/>
    <mergeCell ref="A30:AR31"/>
  </mergeCells>
  <printOptions/>
  <pageMargins left="0.6299212598425197" right="0.2362204724409449" top="0.7480314960629921" bottom="0.7480314960629921" header="0.31496062992125984" footer="0.31496062992125984"/>
  <pageSetup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L45"/>
  <sheetViews>
    <sheetView zoomScalePageLayoutView="0" workbookViewId="0" topLeftCell="A1">
      <selection activeCell="L18" sqref="L18"/>
    </sheetView>
  </sheetViews>
  <sheetFormatPr defaultColWidth="9.00390625" defaultRowHeight="12.75"/>
  <cols>
    <col min="5" max="5" width="9.25390625" style="0" bestFit="1" customWidth="1"/>
    <col min="6" max="6" width="13.375" style="0" customWidth="1"/>
    <col min="7" max="7" width="10.75390625" style="0" bestFit="1" customWidth="1"/>
    <col min="9" max="9" width="9.25390625" style="0" bestFit="1" customWidth="1"/>
    <col min="11" max="11" width="17.625" style="0" customWidth="1"/>
  </cols>
  <sheetData>
    <row r="3" spans="2:9" ht="20.25">
      <c r="B3" s="53" t="s">
        <v>71</v>
      </c>
      <c r="C3" s="53"/>
      <c r="D3" s="53"/>
      <c r="E3" s="53"/>
      <c r="F3" s="53"/>
      <c r="G3" s="53"/>
      <c r="H3" s="53"/>
      <c r="I3" s="53"/>
    </row>
    <row r="5" spans="4:7" ht="18">
      <c r="D5" t="s">
        <v>72</v>
      </c>
      <c r="F5" s="55" t="s">
        <v>97</v>
      </c>
      <c r="G5" s="55"/>
    </row>
    <row r="8" ht="12.75">
      <c r="B8" t="s">
        <v>73</v>
      </c>
    </row>
    <row r="10" spans="2:7" ht="12.75">
      <c r="B10" s="44" t="e">
        <f>'Покрышкина 1'!#REF!</f>
        <v>#REF!</v>
      </c>
      <c r="C10" t="s">
        <v>74</v>
      </c>
      <c r="D10">
        <v>2732.4</v>
      </c>
      <c r="E10" t="s">
        <v>75</v>
      </c>
      <c r="F10" s="49" t="e">
        <f>B10*D10</f>
        <v>#REF!</v>
      </c>
      <c r="G10" t="s">
        <v>78</v>
      </c>
    </row>
    <row r="11" ht="12.75">
      <c r="F11" s="49"/>
    </row>
    <row r="12" spans="2:8" ht="12.75">
      <c r="B12" t="s">
        <v>76</v>
      </c>
      <c r="F12" s="49"/>
      <c r="H12" s="44"/>
    </row>
    <row r="13" ht="12.75">
      <c r="F13" s="49"/>
    </row>
    <row r="14" spans="2:7" ht="12.75">
      <c r="B14" s="44">
        <v>1.5</v>
      </c>
      <c r="C14" t="s">
        <v>74</v>
      </c>
      <c r="D14">
        <f>D10</f>
        <v>2732.4</v>
      </c>
      <c r="E14" t="s">
        <v>75</v>
      </c>
      <c r="F14" s="49">
        <f>B14*D14</f>
        <v>4098.6</v>
      </c>
      <c r="G14" t="s">
        <v>78</v>
      </c>
    </row>
    <row r="17" spans="2:12" ht="15.75">
      <c r="B17" t="s">
        <v>77</v>
      </c>
      <c r="D17" s="46" t="e">
        <f>F10+F14</f>
        <v>#REF!</v>
      </c>
      <c r="E17" t="s">
        <v>78</v>
      </c>
      <c r="L17" t="e">
        <f>D17*12</f>
        <v>#REF!</v>
      </c>
    </row>
    <row r="20" spans="2:4" ht="12.75">
      <c r="B20" s="52" t="s">
        <v>79</v>
      </c>
      <c r="C20" s="52"/>
      <c r="D20" s="52"/>
    </row>
    <row r="21" ht="12.75">
      <c r="I21" t="s">
        <v>81</v>
      </c>
    </row>
    <row r="22" spans="2:11" ht="12.75">
      <c r="B22" t="s">
        <v>80</v>
      </c>
      <c r="E22">
        <v>146.6</v>
      </c>
      <c r="F22" t="s">
        <v>74</v>
      </c>
      <c r="G22">
        <v>3.37</v>
      </c>
      <c r="H22" t="s">
        <v>74</v>
      </c>
      <c r="I22" s="54">
        <v>136</v>
      </c>
      <c r="J22" t="s">
        <v>75</v>
      </c>
      <c r="K22" s="49">
        <f>E22*G22*I22</f>
        <v>67189.712</v>
      </c>
    </row>
    <row r="23" ht="12.75">
      <c r="K23" s="49"/>
    </row>
    <row r="24" spans="2:11" ht="12.75">
      <c r="B24" t="s">
        <v>82</v>
      </c>
      <c r="E24">
        <v>23.81</v>
      </c>
      <c r="F24" t="s">
        <v>74</v>
      </c>
      <c r="G24">
        <v>5.01</v>
      </c>
      <c r="H24" t="s">
        <v>74</v>
      </c>
      <c r="I24">
        <f>I22</f>
        <v>136</v>
      </c>
      <c r="J24" t="s">
        <v>75</v>
      </c>
      <c r="K24" s="49">
        <f>E24*G24*I24</f>
        <v>16223.181599999998</v>
      </c>
    </row>
    <row r="25" ht="12.75">
      <c r="K25" s="49"/>
    </row>
    <row r="26" spans="2:11" ht="12.75">
      <c r="B26" t="s">
        <v>83</v>
      </c>
      <c r="E26">
        <v>18</v>
      </c>
      <c r="F26" t="s">
        <v>74</v>
      </c>
      <c r="G26">
        <v>8.38</v>
      </c>
      <c r="H26" t="s">
        <v>74</v>
      </c>
      <c r="I26">
        <f>I22</f>
        <v>136</v>
      </c>
      <c r="J26" t="s">
        <v>75</v>
      </c>
      <c r="K26" s="49">
        <f>E26*G26*I26</f>
        <v>20514.24</v>
      </c>
    </row>
    <row r="27" ht="12.75">
      <c r="K27" s="49"/>
    </row>
    <row r="28" spans="2:11" ht="12.75">
      <c r="B28" t="s">
        <v>84</v>
      </c>
      <c r="E28">
        <v>2.21</v>
      </c>
      <c r="F28" t="s">
        <v>74</v>
      </c>
      <c r="G28">
        <v>100</v>
      </c>
      <c r="H28" t="s">
        <v>74</v>
      </c>
      <c r="I28">
        <f>I22</f>
        <v>136</v>
      </c>
      <c r="J28" t="s">
        <v>75</v>
      </c>
      <c r="K28" s="49">
        <f>E28*G28*I28</f>
        <v>30056</v>
      </c>
    </row>
    <row r="29" ht="12.75">
      <c r="K29" s="49"/>
    </row>
    <row r="30" spans="2:11" ht="12.75">
      <c r="B30" t="s">
        <v>85</v>
      </c>
      <c r="E30">
        <v>32.87</v>
      </c>
      <c r="F30" t="s">
        <v>74</v>
      </c>
      <c r="G30">
        <f>D10</f>
        <v>2732.4</v>
      </c>
      <c r="J30" t="s">
        <v>75</v>
      </c>
      <c r="K30" s="49">
        <f>E30*G30</f>
        <v>89813.988</v>
      </c>
    </row>
    <row r="31" ht="12.75">
      <c r="K31" s="49"/>
    </row>
    <row r="32" ht="12.75">
      <c r="K32" s="49"/>
    </row>
    <row r="33" spans="2:11" ht="12.75">
      <c r="B33" s="52" t="s">
        <v>86</v>
      </c>
      <c r="C33" s="52"/>
      <c r="D33" s="52"/>
      <c r="K33" s="49">
        <f>SUM(K22+K24+K26+K28+K30)</f>
        <v>223797.1216</v>
      </c>
    </row>
    <row r="34" ht="12.75">
      <c r="K34" s="49"/>
    </row>
    <row r="35" spans="2:11" ht="15.75">
      <c r="B35" s="52" t="s">
        <v>87</v>
      </c>
      <c r="K35" s="50" t="e">
        <f>D17+K33</f>
        <v>#REF!</v>
      </c>
    </row>
    <row r="36" ht="12.75">
      <c r="K36" s="49"/>
    </row>
    <row r="37" ht="12.75">
      <c r="K37" s="49"/>
    </row>
    <row r="38" ht="12.75">
      <c r="K38" s="49"/>
    </row>
    <row r="39" spans="2:11" ht="15">
      <c r="B39" s="45" t="s">
        <v>88</v>
      </c>
      <c r="C39" s="47"/>
      <c r="D39" s="47"/>
      <c r="E39" s="47" t="e">
        <f>D17</f>
        <v>#REF!</v>
      </c>
      <c r="F39" s="47" t="s">
        <v>74</v>
      </c>
      <c r="G39" s="47">
        <v>12</v>
      </c>
      <c r="H39" s="47" t="s">
        <v>74</v>
      </c>
      <c r="I39" s="47">
        <v>0.05</v>
      </c>
      <c r="J39" s="47" t="s">
        <v>75</v>
      </c>
      <c r="K39" s="51" t="e">
        <f>E39*G39*I39</f>
        <v>#REF!</v>
      </c>
    </row>
    <row r="40" spans="2:11" ht="15">
      <c r="B40" s="47"/>
      <c r="C40" s="47"/>
      <c r="D40" s="47"/>
      <c r="E40" s="47"/>
      <c r="F40" s="47"/>
      <c r="G40" s="47"/>
      <c r="H40" s="47"/>
      <c r="I40" s="47"/>
      <c r="J40" s="47"/>
      <c r="K40" s="51"/>
    </row>
    <row r="41" spans="2:11" ht="15">
      <c r="B41" s="45" t="s">
        <v>89</v>
      </c>
      <c r="C41" s="47"/>
      <c r="D41" s="47"/>
      <c r="E41" s="47"/>
      <c r="F41" s="47"/>
      <c r="G41" s="48" t="e">
        <f>K35</f>
        <v>#REF!</v>
      </c>
      <c r="H41" s="47" t="s">
        <v>74</v>
      </c>
      <c r="I41" s="47">
        <v>0.65</v>
      </c>
      <c r="J41" s="47" t="s">
        <v>75</v>
      </c>
      <c r="K41" s="51" t="e">
        <f>G41*I41</f>
        <v>#REF!</v>
      </c>
    </row>
    <row r="43" spans="2:11" ht="12.75">
      <c r="B43" t="s">
        <v>90</v>
      </c>
      <c r="K43" s="54"/>
    </row>
    <row r="45" spans="2:11" ht="12.75">
      <c r="B45" t="s">
        <v>91</v>
      </c>
      <c r="K45" s="54" t="s">
        <v>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I92"/>
  <sheetViews>
    <sheetView zoomScalePageLayoutView="0" workbookViewId="0" topLeftCell="A70">
      <selection activeCell="A80" sqref="A80:AR80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3.87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2732.4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1" t="s">
        <v>44</v>
      </c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77" t="s">
        <v>5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1" t="s">
        <v>45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17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49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201</v>
      </c>
      <c r="CP11" s="182"/>
      <c r="CQ11" s="182"/>
      <c r="CR11" s="182"/>
      <c r="CS11" s="182"/>
      <c r="CT11" s="182"/>
      <c r="CU11" s="183" t="s">
        <v>92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98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210" t="s">
        <v>93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94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93" t="s">
        <v>25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5.75" customHeight="1">
      <c r="A24" s="108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5"/>
      <c r="AT24" s="97">
        <v>2.7</v>
      </c>
      <c r="AU24" s="97"/>
      <c r="AV24" s="97"/>
      <c r="AW24" s="97"/>
      <c r="AX24" s="97"/>
      <c r="AY24" s="97"/>
      <c r="AZ24" s="4">
        <v>2.7</v>
      </c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113">
        <f>ROUND(CM24*$A$1*12,0)</f>
        <v>39674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39674</v>
      </c>
      <c r="CM24" s="116">
        <v>1.21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15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41">
        <v>1.69</v>
      </c>
      <c r="DG25" s="27"/>
      <c r="DH25" s="27"/>
    </row>
    <row r="26" spans="1:112" ht="15.75" customHeight="1">
      <c r="A26" s="108" t="s">
        <v>20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"/>
      <c r="AT26" s="212">
        <v>2</v>
      </c>
      <c r="AU26" s="212"/>
      <c r="AV26" s="212"/>
      <c r="AW26" s="212"/>
      <c r="AX26" s="212"/>
      <c r="AY26" s="212"/>
      <c r="AZ26" s="11"/>
      <c r="BA26" s="11" t="s">
        <v>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T26" s="113">
        <f>ROUND(CM26*$A$1*12,0)</f>
        <v>12460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12460</v>
      </c>
      <c r="CM26" s="116">
        <v>0.38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16"/>
      <c r="DG26" s="27"/>
      <c r="DH26" s="27"/>
    </row>
    <row r="27" spans="1:112" ht="15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"/>
      <c r="AT27" s="11" t="s">
        <v>15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8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16">
        <f>BT26/12/31*8</f>
        <v>267.9569892473118</v>
      </c>
      <c r="DG27" s="27"/>
      <c r="DH27" s="27"/>
    </row>
    <row r="28" spans="1:112" ht="99.75" customHeight="1">
      <c r="A28" s="108" t="s">
        <v>52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207" t="s">
        <v>53</v>
      </c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4"/>
      <c r="BT28" s="208">
        <f>CM28*A1*12</f>
        <v>3278.88</v>
      </c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209"/>
      <c r="CL28" s="21">
        <f>ROUND(BT28/12*12,0)</f>
        <v>3279</v>
      </c>
      <c r="CM28" s="138">
        <v>0.1</v>
      </c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  <c r="DF28" s="16">
        <f>BT28/12/31*8</f>
        <v>70.51354838709678</v>
      </c>
      <c r="DG28" s="27"/>
      <c r="DH28" s="39">
        <f>CM24+CM26+CM28</f>
        <v>1.69</v>
      </c>
    </row>
    <row r="29" spans="1:112" ht="15.75" customHeight="1">
      <c r="A29" s="93" t="s">
        <v>26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5"/>
      <c r="DF29" s="16"/>
      <c r="DG29" s="27"/>
      <c r="DH29" s="27"/>
    </row>
    <row r="30" spans="1:112" ht="15.75" customHeight="1">
      <c r="A30" s="108" t="s">
        <v>21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5"/>
      <c r="AT30" s="97">
        <v>1</v>
      </c>
      <c r="AU30" s="97"/>
      <c r="AV30" s="97"/>
      <c r="AW30" s="97"/>
      <c r="AX30" s="97"/>
      <c r="AY30" s="97"/>
      <c r="AZ30" s="4"/>
      <c r="BA30" s="3" t="s">
        <v>3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113">
        <f>ROUND(CM30*$A$1*12,0)</f>
        <v>5059</v>
      </c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5"/>
      <c r="CL30" s="114">
        <f>ROUND(BT30/12*12,0)</f>
        <v>5059</v>
      </c>
      <c r="CM30" s="116">
        <f>7.6%*DF30</f>
        <v>0.15427999999999997</v>
      </c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4"/>
      <c r="DF30" s="41">
        <v>2.03</v>
      </c>
      <c r="DG30" s="27"/>
      <c r="DH30" s="27"/>
    </row>
    <row r="31" spans="1:112" ht="15.7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37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2"/>
      <c r="BT31" s="110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2"/>
      <c r="CL31" s="115"/>
      <c r="CM31" s="125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6">
        <f>BT30/12/31*8</f>
        <v>108.79569892473118</v>
      </c>
      <c r="DG31" s="27"/>
      <c r="DH31" s="27"/>
    </row>
    <row r="32" spans="1:112" ht="15.75" customHeight="1">
      <c r="A32" s="108" t="s">
        <v>38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5"/>
      <c r="AT32" s="97">
        <v>1</v>
      </c>
      <c r="AU32" s="97"/>
      <c r="AV32" s="97"/>
      <c r="AW32" s="97"/>
      <c r="AX32" s="97"/>
      <c r="AY32" s="97"/>
      <c r="AZ32" s="4"/>
      <c r="BA32" s="3" t="s">
        <v>3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113">
        <f>ROUND(CM32*$A$1*12,0)</f>
        <v>7055</v>
      </c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5"/>
      <c r="CL32" s="114">
        <f>ROUND(BT32/12*12,0)</f>
        <v>7055</v>
      </c>
      <c r="CM32" s="116">
        <f>10.6%*DF30</f>
        <v>0.21517999999999998</v>
      </c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4"/>
      <c r="DF32" s="16"/>
      <c r="DG32" s="27"/>
      <c r="DH32" s="27"/>
    </row>
    <row r="33" spans="1:112" ht="15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37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2"/>
      <c r="BT33" s="110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2"/>
      <c r="CL33" s="115"/>
      <c r="CM33" s="125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>
        <f>BT32/12/31*8</f>
        <v>151.72043010752688</v>
      </c>
      <c r="DG33" s="27"/>
      <c r="DH33" s="27"/>
    </row>
    <row r="34" spans="1:112" ht="15.75" customHeight="1">
      <c r="A34" s="108" t="s">
        <v>22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5"/>
      <c r="AT34" s="97">
        <v>5</v>
      </c>
      <c r="AU34" s="97"/>
      <c r="AV34" s="97"/>
      <c r="AW34" s="97"/>
      <c r="AX34" s="97"/>
      <c r="AY34" s="97"/>
      <c r="AZ34" s="4"/>
      <c r="BA34" s="3" t="s">
        <v>3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6"/>
      <c r="BT34" s="113">
        <f>ROUND(CM34*$A$1*12,0)</f>
        <v>2729</v>
      </c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5"/>
      <c r="CL34" s="114">
        <f>ROUND(BT34/12*12,0)</f>
        <v>2729</v>
      </c>
      <c r="CM34" s="116">
        <f>4.1%*DF30</f>
        <v>0.08322999999999998</v>
      </c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4"/>
      <c r="DF34" s="16"/>
      <c r="DG34" s="27"/>
      <c r="DH34" s="27"/>
    </row>
    <row r="35" spans="1:112" ht="15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37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2"/>
      <c r="BT35" s="110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2"/>
      <c r="CL35" s="115"/>
      <c r="CM35" s="125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>
        <f>BT34/12/31*8</f>
        <v>58.68817204301075</v>
      </c>
      <c r="DG35" s="27"/>
      <c r="DH35" s="27"/>
    </row>
    <row r="36" spans="1:112" ht="15.75" customHeight="1">
      <c r="A36" s="108" t="s">
        <v>23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213" t="s">
        <v>36</v>
      </c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5"/>
      <c r="BT36" s="113">
        <f>ROUND(CM36*$A$1*12,0)</f>
        <v>5791</v>
      </c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5"/>
      <c r="CL36" s="114">
        <f>ROUND(BT36/12*12,0)</f>
        <v>5791</v>
      </c>
      <c r="CM36" s="116">
        <f>8.7%*DF30</f>
        <v>0.17660999999999996</v>
      </c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4"/>
      <c r="DF36" s="16"/>
      <c r="DG36" s="27"/>
      <c r="DH36" s="27"/>
    </row>
    <row r="37" spans="1:112" ht="15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10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2"/>
      <c r="BT37" s="110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2"/>
      <c r="CL37" s="115"/>
      <c r="CM37" s="125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>
        <f>BT36/12/31*8</f>
        <v>124.53763440860214</v>
      </c>
      <c r="DG37" s="27"/>
      <c r="DH37" s="27"/>
    </row>
    <row r="38" spans="1:112" ht="15.75" customHeight="1">
      <c r="A38" s="108" t="s">
        <v>24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9" t="s">
        <v>50</v>
      </c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5"/>
      <c r="BT38" s="113">
        <f>ROUND(CM38*$A$1*12,0)</f>
        <v>38239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5"/>
      <c r="CL38" s="114">
        <f>ROUND(BT38/12*12,0)</f>
        <v>38239</v>
      </c>
      <c r="CM38" s="116">
        <f>57.45%*DF30</f>
        <v>1.166235</v>
      </c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4"/>
      <c r="DF38" s="16">
        <f>BT38/12/30*8</f>
        <v>849.7555555555556</v>
      </c>
      <c r="DG38" s="27"/>
      <c r="DH38" s="27"/>
    </row>
    <row r="39" spans="1:112" ht="15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10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10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2"/>
      <c r="CL39" s="115"/>
      <c r="CM39" s="125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7"/>
      <c r="DF39" s="16">
        <f>BT38/12/31*8</f>
        <v>822.3440860215054</v>
      </c>
      <c r="DG39" s="27"/>
      <c r="DH39" s="39">
        <f>CM30+CM32+CM34+CM36+CM38+CM40</f>
        <v>2.0289849999999996</v>
      </c>
    </row>
    <row r="40" spans="1:112" ht="15.75" customHeight="1">
      <c r="A40" s="108" t="s">
        <v>54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9" t="s">
        <v>50</v>
      </c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5"/>
      <c r="BT40" s="113">
        <f>ROUND(CM40*$A$1*12,0)</f>
        <v>7655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7655</v>
      </c>
      <c r="CM40" s="116">
        <f>11.5%*DF30</f>
        <v>0.23345</v>
      </c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4"/>
      <c r="DF40" s="16"/>
      <c r="DG40" s="27"/>
      <c r="DH40" s="27"/>
    </row>
    <row r="41" spans="1:112" ht="15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25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  <c r="DF41" s="16">
        <f>BT40/12/31*8</f>
        <v>164.6236559139785</v>
      </c>
      <c r="DG41" s="27"/>
      <c r="DH41" s="27"/>
    </row>
    <row r="42" spans="1:112" ht="15.75" customHeight="1">
      <c r="A42" s="93" t="s">
        <v>27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4"/>
      <c r="DF42" s="16"/>
      <c r="DG42" s="27"/>
      <c r="DH42" s="27"/>
    </row>
    <row r="43" spans="1:112" ht="15.75" customHeight="1">
      <c r="A43" s="108" t="s">
        <v>40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5"/>
      <c r="AT43" s="97">
        <v>1</v>
      </c>
      <c r="AU43" s="97"/>
      <c r="AV43" s="97"/>
      <c r="AW43" s="97"/>
      <c r="AX43" s="97"/>
      <c r="AY43" s="97"/>
      <c r="AZ43" s="4"/>
      <c r="BA43" s="215" t="s">
        <v>13</v>
      </c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5"/>
      <c r="BT43" s="113">
        <f>ROUND(CM43*$A$1*12,0)</f>
        <v>21968</v>
      </c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5"/>
      <c r="CL43" s="114">
        <f>ROUND(BT43/12*12,0)</f>
        <v>21968</v>
      </c>
      <c r="CM43" s="116">
        <v>0.67</v>
      </c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1">
        <v>2.96</v>
      </c>
      <c r="DG43" s="27"/>
      <c r="DH43" s="27"/>
    </row>
    <row r="44" spans="1:112" ht="33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37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2"/>
      <c r="BT44" s="110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2"/>
      <c r="CL44" s="115"/>
      <c r="CM44" s="110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2"/>
      <c r="DF44" s="16">
        <f>BT43/12/31*8</f>
        <v>472.4301075268817</v>
      </c>
      <c r="DG44" s="27"/>
      <c r="DH44" s="39">
        <f>CM43+CM45+CM50+CM51+CM52</f>
        <v>2.96</v>
      </c>
    </row>
    <row r="45" spans="1:112" ht="15.75" customHeight="1">
      <c r="A45" s="108" t="s">
        <v>28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9" t="s">
        <v>36</v>
      </c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5"/>
      <c r="BT45" s="113">
        <f>ROUND(CM45*$A$1*12,0)</f>
        <v>23608</v>
      </c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5"/>
      <c r="CL45" s="114">
        <f>ROUND(BT45/12*12,0)</f>
        <v>23608</v>
      </c>
      <c r="CM45" s="116">
        <v>0.72</v>
      </c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200">
        <f>BT45/12/31*8</f>
        <v>507.6989247311828</v>
      </c>
      <c r="DG45" s="27"/>
      <c r="DH45" s="27"/>
    </row>
    <row r="46" spans="1:112" ht="15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7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216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55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216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15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5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7"/>
      <c r="BT48" s="155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7"/>
      <c r="CL48" s="216"/>
      <c r="CM48" s="155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7"/>
      <c r="DF48" s="200"/>
      <c r="DG48" s="27"/>
      <c r="DH48" s="27"/>
    </row>
    <row r="49" spans="1:112" ht="0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10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2"/>
      <c r="BT49" s="110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2"/>
      <c r="CL49" s="115"/>
      <c r="CM49" s="110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2"/>
      <c r="DF49" s="200"/>
      <c r="DG49" s="27"/>
      <c r="DH49" s="27"/>
    </row>
    <row r="50" spans="1:112" ht="15.75" customHeight="1">
      <c r="A50" s="108" t="s">
        <v>29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9"/>
      <c r="AT50" s="214" t="s">
        <v>41</v>
      </c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4"/>
      <c r="BT50" s="96">
        <f>ROUND(CM50*$A$1*12,0)</f>
        <v>30166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>ROUND(BT50/12*12,0)</f>
        <v>30166</v>
      </c>
      <c r="CM50" s="138">
        <v>0.92</v>
      </c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  <c r="DF50" s="24">
        <f>BT50/12/31*8</f>
        <v>648.7311827956989</v>
      </c>
      <c r="DG50" s="27"/>
      <c r="DH50" s="27"/>
    </row>
    <row r="51" spans="1:112" ht="15.75" customHeight="1">
      <c r="A51" s="108" t="s">
        <v>57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217" t="s">
        <v>36</v>
      </c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4"/>
      <c r="BT51" s="96">
        <f>ROUND(CM51*$A$1*12,0)</f>
        <v>13771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>ROUND(BT51/12*12,0)</f>
        <v>13771</v>
      </c>
      <c r="CM51" s="138">
        <v>0.42</v>
      </c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4"/>
      <c r="DF51" s="24">
        <f>BT51/12/31*8</f>
        <v>296.1505376344086</v>
      </c>
      <c r="DG51" s="27"/>
      <c r="DH51" s="27"/>
    </row>
    <row r="52" spans="1:112" ht="65.25" customHeight="1">
      <c r="A52" s="108" t="s">
        <v>56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7"/>
      <c r="AT52" s="214" t="s">
        <v>36</v>
      </c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4"/>
      <c r="BT52" s="96">
        <f>ROUND(CM52*$A$1*12,0)</f>
        <v>7541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>ROUND(BT52/12*12,0)</f>
        <v>7541</v>
      </c>
      <c r="CM52" s="138">
        <v>0.23</v>
      </c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  <c r="DF52" s="16">
        <f>BT52/12/31*8</f>
        <v>162.17204301075267</v>
      </c>
      <c r="DG52" s="27"/>
      <c r="DH52" s="39"/>
    </row>
    <row r="53" spans="1:112" ht="15.75" customHeight="1">
      <c r="A53" s="93" t="s">
        <v>30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4"/>
      <c r="DF53" s="16"/>
      <c r="DG53" s="27"/>
      <c r="DH53" s="27"/>
    </row>
    <row r="54" spans="1:112" ht="15.75" customHeight="1">
      <c r="A54" s="117" t="s">
        <v>31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1"/>
      <c r="AS54" s="5"/>
      <c r="AT54" s="97">
        <v>1</v>
      </c>
      <c r="AU54" s="97"/>
      <c r="AV54" s="97"/>
      <c r="AW54" s="97"/>
      <c r="AX54" s="97"/>
      <c r="AY54" s="97"/>
      <c r="AZ54" s="4"/>
      <c r="BA54" s="215" t="s">
        <v>13</v>
      </c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5"/>
      <c r="BT54" s="113">
        <f>ROUND(CM54*$A$1*12,0)</f>
        <v>9837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5"/>
      <c r="CL54" s="114">
        <f>ROUND(BT54/12*12,0)</f>
        <v>9837</v>
      </c>
      <c r="CM54" s="116">
        <v>0.3</v>
      </c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16"/>
      <c r="DG54" s="27"/>
      <c r="DH54" s="27"/>
    </row>
    <row r="55" spans="1:112" ht="15.7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4"/>
      <c r="AS55" s="137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10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2"/>
      <c r="CL55" s="115"/>
      <c r="CM55" s="110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2"/>
      <c r="DF55" s="16">
        <f>BT54/12/31*8</f>
        <v>211.5483870967742</v>
      </c>
      <c r="DG55" s="27"/>
      <c r="DH55" s="39">
        <f>CM54</f>
        <v>0.3</v>
      </c>
    </row>
    <row r="56" spans="1:112" ht="15.75" customHeight="1">
      <c r="A56" s="93" t="s">
        <v>32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5"/>
      <c r="DF56" s="16"/>
      <c r="DG56" s="27"/>
      <c r="DH56" s="27"/>
    </row>
    <row r="57" spans="1:112" ht="15.75" customHeight="1">
      <c r="A57" s="108" t="s">
        <v>33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9" t="s">
        <v>16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5"/>
      <c r="BT57" s="113">
        <f>ROUND(CM57*$A$1*12,0)</f>
        <v>12788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5"/>
      <c r="CL57" s="114">
        <f>ROUND(BT57/12*12,0)</f>
        <v>12788</v>
      </c>
      <c r="CM57" s="116">
        <v>0.39</v>
      </c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/>
      <c r="DF57" s="41">
        <v>2.73</v>
      </c>
      <c r="DG57" s="27"/>
      <c r="DH57" s="27"/>
    </row>
    <row r="58" spans="1:112" ht="16.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10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2"/>
      <c r="BT58" s="110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2"/>
      <c r="CL58" s="115"/>
      <c r="CM58" s="125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7"/>
      <c r="DF58" s="16">
        <f>BT57/12/31*8</f>
        <v>275.0107526881721</v>
      </c>
      <c r="DG58" s="27"/>
      <c r="DH58" s="27"/>
    </row>
    <row r="59" spans="1:112" ht="15.75" customHeight="1">
      <c r="A59" s="218" t="s">
        <v>34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109" t="s">
        <v>36</v>
      </c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5"/>
      <c r="BT59" s="113">
        <f>ROUND(CM59*$A$1*12,0)</f>
        <v>32789</v>
      </c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5"/>
      <c r="CL59" s="114">
        <f>ROUND(BT59/12*12,0)</f>
        <v>32789</v>
      </c>
      <c r="CM59" s="116">
        <v>1</v>
      </c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/>
      <c r="DF59" s="16"/>
      <c r="DG59" s="27"/>
      <c r="DH59" s="39">
        <f>CM57+CM59+CM61+CM63</f>
        <v>2.7300000000000004</v>
      </c>
    </row>
    <row r="60" spans="1:112" ht="30" customHeight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110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2"/>
      <c r="BT60" s="110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2"/>
      <c r="CL60" s="115"/>
      <c r="CM60" s="125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7"/>
      <c r="DF60" s="16">
        <f>BT59/12/31*8</f>
        <v>705.1397849462365</v>
      </c>
      <c r="DG60" s="27"/>
      <c r="DH60" s="27"/>
    </row>
    <row r="61" spans="1:112" ht="15.75" customHeight="1">
      <c r="A61" s="218" t="s">
        <v>60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0"/>
      <c r="AT61" s="163" t="s">
        <v>53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7541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7541</v>
      </c>
      <c r="CM61" s="116">
        <v>0.23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16"/>
      <c r="DG61" s="27"/>
      <c r="DH61" s="27"/>
    </row>
    <row r="62" spans="1:112" ht="15.75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>
        <f>BT61/12/31*8</f>
        <v>162.17204301075267</v>
      </c>
      <c r="DG62" s="27"/>
      <c r="DH62" s="27"/>
    </row>
    <row r="63" spans="1:112" ht="15.75" customHeight="1">
      <c r="A63" s="108" t="s">
        <v>61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36396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36396</v>
      </c>
      <c r="CM63" s="116">
        <v>1.11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27"/>
    </row>
    <row r="64" spans="1:112" ht="15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>
        <f>BT63/12/31*8</f>
        <v>782.7096774193549</v>
      </c>
      <c r="DG64" s="27"/>
      <c r="DH64" s="39"/>
    </row>
    <row r="65" spans="1:112" ht="15.75" customHeight="1">
      <c r="A65" s="93" t="s">
        <v>35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4"/>
      <c r="DF65" s="16"/>
      <c r="DG65" s="27"/>
      <c r="DH65" s="27"/>
    </row>
    <row r="66" spans="1:112" ht="15.75" customHeight="1">
      <c r="A66" s="108" t="s">
        <v>42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16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41970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41970</v>
      </c>
      <c r="CM66" s="116">
        <v>1.28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>
        <v>4.98</v>
      </c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>
        <f>BT66/12/31*8</f>
        <v>902.5806451612904</v>
      </c>
      <c r="DG67" s="27"/>
      <c r="DH67" s="39">
        <f>CM66+CM68+CM70+CM72+CM74</f>
        <v>4.98</v>
      </c>
    </row>
    <row r="68" spans="1:112" ht="15.75" customHeight="1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109" t="s">
        <v>16</v>
      </c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5"/>
      <c r="BT68" s="113">
        <f>ROUND(CM68*$A$1*12,0)</f>
        <v>54429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5"/>
      <c r="CL68" s="114">
        <f>ROUND(BT68/12*12,0)</f>
        <v>54429</v>
      </c>
      <c r="CM68" s="116">
        <v>1.66</v>
      </c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16"/>
      <c r="DG68" s="27"/>
      <c r="DH68" s="27"/>
    </row>
    <row r="69" spans="1:112" ht="63.7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10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2"/>
      <c r="CL69" s="115"/>
      <c r="CM69" s="110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2"/>
      <c r="DF69" s="16">
        <f>BT68/12/31*8</f>
        <v>1170.516129032258</v>
      </c>
      <c r="DG69" s="27"/>
      <c r="DH69" s="27"/>
    </row>
    <row r="70" spans="1:112" ht="15.75" customHeight="1">
      <c r="A70" s="218" t="s">
        <v>39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109" t="s">
        <v>53</v>
      </c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5"/>
      <c r="BT70" s="113">
        <f>ROUND(CM70*$A$1*12,0)</f>
        <v>12132</v>
      </c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5"/>
      <c r="CL70" s="114">
        <f>ROUND(BT70/12*12,0)</f>
        <v>12132</v>
      </c>
      <c r="CM70" s="116">
        <v>0.37</v>
      </c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16"/>
      <c r="DG70" s="27"/>
      <c r="DH70" s="27"/>
    </row>
    <row r="71" spans="1:112" ht="15.75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110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2"/>
      <c r="BT71" s="110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2"/>
      <c r="CL71" s="115"/>
      <c r="CM71" s="110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2"/>
      <c r="DF71" s="16">
        <f>BT70/12/31*8</f>
        <v>260.9032258064516</v>
      </c>
      <c r="DG71" s="27"/>
      <c r="DH71" s="27"/>
    </row>
    <row r="72" spans="1:112" ht="15.75" customHeight="1">
      <c r="A72" s="108" t="s">
        <v>62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9" t="s">
        <v>16</v>
      </c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5"/>
      <c r="BT72" s="113">
        <f>ROUND(CM72*$A$1*12,0)</f>
        <v>27870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5"/>
      <c r="CL72" s="114">
        <f>ROUND(BT72/12*12,0)</f>
        <v>27870</v>
      </c>
      <c r="CM72" s="116">
        <v>0.85</v>
      </c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  <c r="DF72" s="16"/>
      <c r="DG72" s="27"/>
      <c r="DH72" s="27"/>
    </row>
    <row r="73" spans="1:112" ht="15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10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2"/>
      <c r="BT73" s="110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2"/>
      <c r="CL73" s="115"/>
      <c r="CM73" s="110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2"/>
      <c r="DF73" s="16">
        <f>BT72/12/31*8</f>
        <v>599.3548387096774</v>
      </c>
      <c r="DG73" s="27"/>
      <c r="DH73" s="39"/>
    </row>
    <row r="74" spans="1:113" ht="62.25" customHeight="1">
      <c r="A74" s="100" t="s">
        <v>67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2"/>
      <c r="AS74" s="96" t="s">
        <v>66</v>
      </c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8"/>
      <c r="BT74" s="96">
        <f>ROUND(CM74*A1*12,0)</f>
        <v>26887</v>
      </c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8"/>
      <c r="CL74" s="15">
        <f>BT74</f>
        <v>26887</v>
      </c>
      <c r="CM74" s="208">
        <v>0.82</v>
      </c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209"/>
      <c r="DF74" s="16"/>
      <c r="DG74" s="2"/>
      <c r="DH74" s="2"/>
      <c r="DI74" s="42"/>
    </row>
    <row r="75" spans="1:112" ht="15.75" customHeight="1">
      <c r="A75" s="176" t="s">
        <v>18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220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4"/>
      <c r="BT75" s="96">
        <f>BT24+BT26+BT30+BT32+BT34+BT36+BT40+BT43+BT45+BT52+BT54+BT57+BT63+BT66+BT72+BT68+BT70+BT59+BT61+BT50+BT51+BT38+BT28</f>
        <v>454746.88</v>
      </c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4"/>
      <c r="CL75" s="14">
        <f>CL24+CL26+CL30+CL32+CL34+CL36+CL40+CL43+CL45+CL52+CL54+CL57+CL63+CL66+CL72+CL28+CL68+CL70+CL59+CL61+CL50+CL51+CL38</f>
        <v>454747</v>
      </c>
      <c r="CM75" s="208">
        <f>CM24+CM26+CM28+CM30+CM32+CM34+CM36+CM38+CM40+CM43+CM45+CM50+CM51+CM52+CM54+CM57+CM59+CM61+CM63+CM66+CM68+CM70+CM72</f>
        <v>13.868984999999997</v>
      </c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4"/>
      <c r="DF75" s="16"/>
      <c r="DG75" s="27"/>
      <c r="DH75" s="27"/>
    </row>
    <row r="76" spans="1:112" ht="15.75" customHeight="1">
      <c r="A76" s="86" t="s">
        <v>59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4"/>
      <c r="DF76" s="16"/>
      <c r="DG76" s="27"/>
      <c r="DH76" s="27"/>
    </row>
    <row r="77" spans="1:112" ht="28.5" customHeight="1">
      <c r="A77" s="100" t="s">
        <v>70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2"/>
      <c r="AS77" s="96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4"/>
      <c r="BT77" s="96">
        <f>ROUND(CM77*$A$1*12,0)</f>
        <v>8197</v>
      </c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4"/>
      <c r="CL77" s="15">
        <f>ROUND(BT77/12*12,0)</f>
        <v>8197</v>
      </c>
      <c r="CM77" s="105">
        <v>0.25</v>
      </c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4"/>
      <c r="DF77" s="16">
        <f>BT77/12/30*8</f>
        <v>182.15555555555557</v>
      </c>
      <c r="DG77" s="27"/>
      <c r="DH77" s="39">
        <f>DH39+DH28+CM77+DH44+DH55+DH59+DH67+CN81</f>
        <v>19.648985</v>
      </c>
    </row>
    <row r="78" spans="1:112" ht="15.75" customHeight="1">
      <c r="A78" s="86" t="s">
        <v>68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5"/>
      <c r="DF78" s="16"/>
      <c r="DG78" s="29"/>
      <c r="DH78" s="29"/>
    </row>
    <row r="79" spans="1:112" ht="31.5" customHeight="1">
      <c r="A79" s="93" t="s">
        <v>101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5"/>
      <c r="AS79" s="96" t="s">
        <v>37</v>
      </c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8"/>
      <c r="BT79" s="96">
        <f>ROUND(A1*CM79*12,0)</f>
        <v>154435</v>
      </c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8"/>
      <c r="CL79" s="15">
        <f>BT79</f>
        <v>154435</v>
      </c>
      <c r="CM79" s="105">
        <v>4.71</v>
      </c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7"/>
      <c r="DF79" s="16"/>
      <c r="DG79" s="29"/>
      <c r="DH79" s="29"/>
    </row>
    <row r="80" spans="1:112" ht="30.75" customHeight="1" hidden="1">
      <c r="A80" s="93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5"/>
      <c r="AS80" s="96" t="s">
        <v>37</v>
      </c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8"/>
      <c r="BT80" s="96">
        <f>ROUND(A1*CN80*12,0)</f>
        <v>0</v>
      </c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8"/>
      <c r="CL80" s="15">
        <f>BT80</f>
        <v>0</v>
      </c>
      <c r="CM80" s="43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8"/>
      <c r="DF80" s="16"/>
      <c r="DG80" s="29"/>
      <c r="DH80" s="29"/>
    </row>
    <row r="81" spans="1:112" ht="15.75" customHeight="1">
      <c r="A81" s="93" t="s">
        <v>69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5"/>
      <c r="AS81" s="96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8"/>
      <c r="BT81" s="96">
        <f>BT79+BT80</f>
        <v>154435</v>
      </c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8"/>
      <c r="CL81" s="15">
        <f>CL79+CL80</f>
        <v>154435</v>
      </c>
      <c r="CM81" s="43"/>
      <c r="CN81" s="99">
        <f>CM79+CN80</f>
        <v>4.71</v>
      </c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8"/>
      <c r="DF81" s="16"/>
      <c r="DG81" s="29"/>
      <c r="DH81" s="39">
        <f>CM79+CN80</f>
        <v>4.71</v>
      </c>
    </row>
    <row r="82" spans="1:112" ht="15.75" customHeight="1">
      <c r="A82" s="83" t="s">
        <v>43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5"/>
      <c r="DF82" s="16"/>
      <c r="DG82" s="27"/>
      <c r="DH82" s="27"/>
    </row>
    <row r="83" spans="1:112" ht="15.75" customHeight="1">
      <c r="A83" s="108" t="s">
        <v>46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2"/>
      <c r="AT83" s="163" t="s">
        <v>37</v>
      </c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5"/>
      <c r="BT83" s="113">
        <f>ROUND(CM83*$A$1*12,0)</f>
        <v>40002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5"/>
      <c r="CL83" s="114">
        <f>ROUND(BT83/12*12,0)</f>
        <v>40002</v>
      </c>
      <c r="CM83" s="116">
        <v>1.22</v>
      </c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5"/>
      <c r="DF83" s="16"/>
      <c r="DG83" s="27"/>
      <c r="DH83" s="27"/>
    </row>
    <row r="84" spans="1:112" ht="15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3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2"/>
      <c r="BT84" s="110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2"/>
      <c r="CL84" s="115"/>
      <c r="CM84" s="110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2"/>
      <c r="DF84" s="16">
        <f>BT83/12/30*8</f>
        <v>888.9333333333333</v>
      </c>
      <c r="DG84" s="27"/>
      <c r="DH84" s="27"/>
    </row>
    <row r="85" spans="1:112" ht="15.75" customHeight="1">
      <c r="A85" s="108" t="s">
        <v>47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96" t="s">
        <v>37</v>
      </c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4"/>
      <c r="BT85" s="96">
        <f>ROUND(CM85*$A$1*12,0)</f>
        <v>9181</v>
      </c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8"/>
      <c r="CL85" s="15">
        <f>ROUND(BT85/12*12,0)</f>
        <v>9181</v>
      </c>
      <c r="CM85" s="138">
        <v>0.28</v>
      </c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4"/>
      <c r="DF85" s="16">
        <f>BT85/12/30*8</f>
        <v>204.02222222222224</v>
      </c>
      <c r="DG85" s="27"/>
      <c r="DH85" s="27"/>
    </row>
    <row r="86" spans="1:112" ht="35.25" customHeight="1">
      <c r="A86" s="108" t="s">
        <v>48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96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4"/>
      <c r="BT86" s="96">
        <f>BT83+BT85</f>
        <v>49183</v>
      </c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8"/>
      <c r="CL86" s="15">
        <f>CL83+CL85</f>
        <v>49183</v>
      </c>
      <c r="CM86" s="221">
        <f>CM83+CM85</f>
        <v>1.5</v>
      </c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4"/>
      <c r="DF86" s="41"/>
      <c r="DG86" s="27"/>
      <c r="DH86" s="27"/>
    </row>
    <row r="87" spans="1:112" ht="15.75" customHeight="1">
      <c r="A87" s="93" t="s">
        <v>51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4"/>
      <c r="AS87" s="96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4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8"/>
      <c r="CL87" s="15">
        <f>CL75+CL86+CL77+CL81</f>
        <v>666562</v>
      </c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6"/>
      <c r="DG87" s="27"/>
      <c r="DH87" s="27"/>
    </row>
    <row r="88" spans="1:112" ht="15.75">
      <c r="A88" s="2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33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16"/>
      <c r="DG88" s="27"/>
      <c r="DH88" s="27"/>
    </row>
    <row r="89" spans="1:112" ht="15.7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16"/>
      <c r="DG89" s="27"/>
      <c r="DH89" s="27"/>
    </row>
    <row r="90" spans="1:1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9"/>
      <c r="DG90" s="27"/>
      <c r="DH90" s="27"/>
    </row>
    <row r="91" spans="1:112" ht="15.75">
      <c r="A91" s="29"/>
      <c r="B91" s="29"/>
      <c r="C91" s="29"/>
      <c r="D91" s="29"/>
      <c r="E91" s="29"/>
      <c r="F91" s="2"/>
      <c r="G91" s="2"/>
      <c r="H91" s="2" t="s">
        <v>65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 t="s">
        <v>64</v>
      </c>
      <c r="CM91" s="2"/>
      <c r="CN91" s="2"/>
      <c r="CO91" s="2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7"/>
      <c r="DH91" s="27"/>
    </row>
    <row r="92" spans="1:1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9"/>
      <c r="DG92" s="27"/>
      <c r="DH92" s="27"/>
    </row>
  </sheetData>
  <sheetProtection/>
  <mergeCells count="192">
    <mergeCell ref="CN81:DE81"/>
    <mergeCell ref="AT32:AY32"/>
    <mergeCell ref="AS33:BS33"/>
    <mergeCell ref="A34:AR35"/>
    <mergeCell ref="A81:AR81"/>
    <mergeCell ref="AS81:BS81"/>
    <mergeCell ref="BT81:CK81"/>
    <mergeCell ref="CM32:DE33"/>
    <mergeCell ref="A40:AR41"/>
    <mergeCell ref="A38:AR39"/>
    <mergeCell ref="AT26:AY26"/>
    <mergeCell ref="BT26:CK27"/>
    <mergeCell ref="AS28:BS28"/>
    <mergeCell ref="BT28:CK28"/>
    <mergeCell ref="BT32:CK33"/>
    <mergeCell ref="CM28:DE28"/>
    <mergeCell ref="A29:DE29"/>
    <mergeCell ref="A30:AR31"/>
    <mergeCell ref="AT30:AY30"/>
    <mergeCell ref="A36:AR37"/>
    <mergeCell ref="A32:AR33"/>
    <mergeCell ref="BT24:CK25"/>
    <mergeCell ref="CL24:CL25"/>
    <mergeCell ref="AS31:BS31"/>
    <mergeCell ref="AT24:AY24"/>
    <mergeCell ref="A28:AR28"/>
    <mergeCell ref="A24:AR25"/>
    <mergeCell ref="BT34:CK35"/>
    <mergeCell ref="CL32:CL33"/>
    <mergeCell ref="AS25:BS25"/>
    <mergeCell ref="CL26:CL27"/>
    <mergeCell ref="A26:AR27"/>
    <mergeCell ref="AZ2:DE2"/>
    <mergeCell ref="AZ3:DE3"/>
    <mergeCell ref="AZ4:DE4"/>
    <mergeCell ref="AZ5:DE5"/>
    <mergeCell ref="AZ7:DE7"/>
    <mergeCell ref="AZ8:DE8"/>
    <mergeCell ref="CM26:DE27"/>
    <mergeCell ref="AZ6:DE6"/>
    <mergeCell ref="AZ10:DE10"/>
    <mergeCell ref="AZ9:DE9"/>
    <mergeCell ref="CO11:CT11"/>
    <mergeCell ref="CU11:CW11"/>
    <mergeCell ref="BP12:CN12"/>
    <mergeCell ref="BH11:BL11"/>
    <mergeCell ref="BP11:CN11"/>
    <mergeCell ref="A21:AR21"/>
    <mergeCell ref="AS21:BS21"/>
    <mergeCell ref="G19:DE19"/>
    <mergeCell ref="A18:DE18"/>
    <mergeCell ref="BT21:CK21"/>
    <mergeCell ref="CM21:DE21"/>
    <mergeCell ref="CM36:DE37"/>
    <mergeCell ref="CM38:DE39"/>
    <mergeCell ref="BT36:CK37"/>
    <mergeCell ref="AS36:BS37"/>
    <mergeCell ref="A15:DE15"/>
    <mergeCell ref="A16:DE16"/>
    <mergeCell ref="A22:DE22"/>
    <mergeCell ref="A23:DE23"/>
    <mergeCell ref="CM24:DE25"/>
    <mergeCell ref="A17:DE17"/>
    <mergeCell ref="CL40:CL41"/>
    <mergeCell ref="AT34:AY34"/>
    <mergeCell ref="BT30:CK31"/>
    <mergeCell ref="CL30:CL31"/>
    <mergeCell ref="CM30:DE31"/>
    <mergeCell ref="CL34:CL35"/>
    <mergeCell ref="CM34:DE35"/>
    <mergeCell ref="AS35:BS35"/>
    <mergeCell ref="AS40:BS41"/>
    <mergeCell ref="BT40:CK41"/>
    <mergeCell ref="A42:DE42"/>
    <mergeCell ref="A43:AR44"/>
    <mergeCell ref="AT43:AY43"/>
    <mergeCell ref="CM43:DE44"/>
    <mergeCell ref="CM51:DE51"/>
    <mergeCell ref="CL36:CL37"/>
    <mergeCell ref="AS38:BS39"/>
    <mergeCell ref="BT38:CK39"/>
    <mergeCell ref="CL38:CL39"/>
    <mergeCell ref="CM40:DE41"/>
    <mergeCell ref="AS45:BS49"/>
    <mergeCell ref="CM45:DE49"/>
    <mergeCell ref="BT45:CK49"/>
    <mergeCell ref="CL43:CL44"/>
    <mergeCell ref="AS44:BS44"/>
    <mergeCell ref="BT43:CK44"/>
    <mergeCell ref="BA43:BS43"/>
    <mergeCell ref="A51:AR51"/>
    <mergeCell ref="AS51:BS51"/>
    <mergeCell ref="DF45:DF49"/>
    <mergeCell ref="A50:AR50"/>
    <mergeCell ref="AT50:BS50"/>
    <mergeCell ref="BT50:CK50"/>
    <mergeCell ref="CM50:DE50"/>
    <mergeCell ref="CL45:CL49"/>
    <mergeCell ref="BT51:CK51"/>
    <mergeCell ref="A45:AR49"/>
    <mergeCell ref="CL61:CL62"/>
    <mergeCell ref="AT52:BS52"/>
    <mergeCell ref="BT52:CK52"/>
    <mergeCell ref="A53:DE53"/>
    <mergeCell ref="A54:AR55"/>
    <mergeCell ref="AT54:AY54"/>
    <mergeCell ref="A52:AR52"/>
    <mergeCell ref="BA54:BS54"/>
    <mergeCell ref="BT54:CK55"/>
    <mergeCell ref="CM52:DE52"/>
    <mergeCell ref="BT61:CK62"/>
    <mergeCell ref="CM61:DE62"/>
    <mergeCell ref="AS55:BS55"/>
    <mergeCell ref="A56:DE56"/>
    <mergeCell ref="AS57:BS58"/>
    <mergeCell ref="BT57:CK58"/>
    <mergeCell ref="CM54:DE55"/>
    <mergeCell ref="CL57:CL58"/>
    <mergeCell ref="CL54:CL55"/>
    <mergeCell ref="CM59:DE60"/>
    <mergeCell ref="CM57:DE58"/>
    <mergeCell ref="A57:AR58"/>
    <mergeCell ref="A59:AR60"/>
    <mergeCell ref="AS59:BS60"/>
    <mergeCell ref="BT59:CK60"/>
    <mergeCell ref="CL59:CL60"/>
    <mergeCell ref="CM68:DE69"/>
    <mergeCell ref="A68:AR69"/>
    <mergeCell ref="AS68:BS69"/>
    <mergeCell ref="BT68:CK69"/>
    <mergeCell ref="CL68:CL69"/>
    <mergeCell ref="A61:AR62"/>
    <mergeCell ref="AT61:BS62"/>
    <mergeCell ref="CM66:DE67"/>
    <mergeCell ref="A63:AR64"/>
    <mergeCell ref="AS63:BS64"/>
    <mergeCell ref="BT63:CK64"/>
    <mergeCell ref="CL63:CL64"/>
    <mergeCell ref="CM63:DE64"/>
    <mergeCell ref="A65:DE65"/>
    <mergeCell ref="A66:AR67"/>
    <mergeCell ref="AS66:BS67"/>
    <mergeCell ref="BT66:CK67"/>
    <mergeCell ref="CL66:CL67"/>
    <mergeCell ref="CL83:CL84"/>
    <mergeCell ref="BT75:CK75"/>
    <mergeCell ref="BT70:CK71"/>
    <mergeCell ref="AS72:BS73"/>
    <mergeCell ref="BT72:CK73"/>
    <mergeCell ref="AS70:BS71"/>
    <mergeCell ref="A85:AR85"/>
    <mergeCell ref="AS85:BS85"/>
    <mergeCell ref="BT85:CK85"/>
    <mergeCell ref="BT80:CK80"/>
    <mergeCell ref="A83:AR84"/>
    <mergeCell ref="AT83:BS84"/>
    <mergeCell ref="BT83:CK84"/>
    <mergeCell ref="AS80:BS80"/>
    <mergeCell ref="A79:AR79"/>
    <mergeCell ref="A77:AR77"/>
    <mergeCell ref="A80:AR80"/>
    <mergeCell ref="A78:DE78"/>
    <mergeCell ref="CN80:DE80"/>
    <mergeCell ref="AS79:BS79"/>
    <mergeCell ref="BT79:CK79"/>
    <mergeCell ref="CM79:DE79"/>
    <mergeCell ref="A70:AR71"/>
    <mergeCell ref="AS74:BS74"/>
    <mergeCell ref="BT74:CK74"/>
    <mergeCell ref="CM74:DE74"/>
    <mergeCell ref="A72:AR73"/>
    <mergeCell ref="CM70:DE71"/>
    <mergeCell ref="A74:AR74"/>
    <mergeCell ref="CL70:CL71"/>
    <mergeCell ref="CM72:DE73"/>
    <mergeCell ref="CL72:CL73"/>
    <mergeCell ref="CM75:DE75"/>
    <mergeCell ref="CM85:DE85"/>
    <mergeCell ref="CM77:DE77"/>
    <mergeCell ref="AS77:BS77"/>
    <mergeCell ref="BT77:CK77"/>
    <mergeCell ref="A82:DE82"/>
    <mergeCell ref="CM83:DE84"/>
    <mergeCell ref="A76:DE76"/>
    <mergeCell ref="A75:AR75"/>
    <mergeCell ref="AS75:BS75"/>
    <mergeCell ref="CM86:DE86"/>
    <mergeCell ref="A87:AR87"/>
    <mergeCell ref="AS87:BS87"/>
    <mergeCell ref="A86:AR86"/>
    <mergeCell ref="AS86:BS86"/>
    <mergeCell ref="BT86:CK86"/>
  </mergeCells>
  <printOptions/>
  <pageMargins left="0.6299212598425197" right="0.2362204724409449" top="0.7480314960629921" bottom="0.7480314960629921" header="0.31496062992125984" footer="0.31496062992125984"/>
  <pageSetup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L45"/>
  <sheetViews>
    <sheetView zoomScalePageLayoutView="0" workbookViewId="0" topLeftCell="C10">
      <selection activeCell="L18" sqref="L18"/>
    </sheetView>
  </sheetViews>
  <sheetFormatPr defaultColWidth="9.00390625" defaultRowHeight="12.75"/>
  <cols>
    <col min="5" max="5" width="9.25390625" style="0" bestFit="1" customWidth="1"/>
    <col min="6" max="6" width="13.375" style="0" customWidth="1"/>
    <col min="7" max="7" width="10.75390625" style="0" bestFit="1" customWidth="1"/>
    <col min="9" max="9" width="9.25390625" style="0" bestFit="1" customWidth="1"/>
    <col min="11" max="11" width="17.625" style="0" customWidth="1"/>
  </cols>
  <sheetData>
    <row r="3" spans="2:9" ht="20.25">
      <c r="B3" s="53" t="s">
        <v>71</v>
      </c>
      <c r="C3" s="53"/>
      <c r="D3" s="53"/>
      <c r="E3" s="53"/>
      <c r="F3" s="53"/>
      <c r="G3" s="53"/>
      <c r="H3" s="53"/>
      <c r="I3" s="53"/>
    </row>
    <row r="5" spans="4:7" ht="18">
      <c r="D5" t="s">
        <v>72</v>
      </c>
      <c r="F5" s="55" t="s">
        <v>99</v>
      </c>
      <c r="G5" s="55"/>
    </row>
    <row r="8" ht="12.75">
      <c r="B8" t="s">
        <v>73</v>
      </c>
    </row>
    <row r="10" spans="2:7" ht="12.75">
      <c r="B10" s="44" t="e">
        <f>'Покрышкина 1'!#REF!</f>
        <v>#REF!</v>
      </c>
      <c r="C10" t="s">
        <v>74</v>
      </c>
      <c r="D10">
        <v>2732.4</v>
      </c>
      <c r="E10" t="s">
        <v>75</v>
      </c>
      <c r="F10" s="49" t="e">
        <f>B10*D10</f>
        <v>#REF!</v>
      </c>
      <c r="G10" t="s">
        <v>78</v>
      </c>
    </row>
    <row r="11" ht="12.75">
      <c r="F11" s="49"/>
    </row>
    <row r="12" spans="2:8" ht="12.75">
      <c r="B12" t="s">
        <v>76</v>
      </c>
      <c r="F12" s="49"/>
      <c r="H12" s="44"/>
    </row>
    <row r="13" ht="12.75">
      <c r="F13" s="49"/>
    </row>
    <row r="14" spans="2:7" ht="12.75">
      <c r="B14" s="44">
        <v>1.5</v>
      </c>
      <c r="C14" t="s">
        <v>74</v>
      </c>
      <c r="D14">
        <f>D10</f>
        <v>2732.4</v>
      </c>
      <c r="E14" t="s">
        <v>75</v>
      </c>
      <c r="F14" s="49">
        <f>B14*D14</f>
        <v>4098.6</v>
      </c>
      <c r="G14" t="s">
        <v>78</v>
      </c>
    </row>
    <row r="17" spans="2:12" ht="15.75">
      <c r="B17" t="s">
        <v>77</v>
      </c>
      <c r="D17" s="46" t="e">
        <f>F10+F14</f>
        <v>#REF!</v>
      </c>
      <c r="E17" t="s">
        <v>78</v>
      </c>
      <c r="L17" t="e">
        <f>D17*12</f>
        <v>#REF!</v>
      </c>
    </row>
    <row r="20" spans="2:4" ht="12.75">
      <c r="B20" s="52" t="s">
        <v>79</v>
      </c>
      <c r="C20" s="52"/>
      <c r="D20" s="52"/>
    </row>
    <row r="21" ht="12.75">
      <c r="I21" t="s">
        <v>81</v>
      </c>
    </row>
    <row r="22" spans="2:11" ht="12.75">
      <c r="B22" t="s">
        <v>80</v>
      </c>
      <c r="E22">
        <v>146.6</v>
      </c>
      <c r="F22" t="s">
        <v>74</v>
      </c>
      <c r="G22">
        <v>3.37</v>
      </c>
      <c r="H22" t="s">
        <v>74</v>
      </c>
      <c r="I22" s="54">
        <v>130</v>
      </c>
      <c r="J22" t="s">
        <v>75</v>
      </c>
      <c r="K22" s="49">
        <f>E22*G22*I22</f>
        <v>64225.46</v>
      </c>
    </row>
    <row r="23" ht="12.75">
      <c r="K23" s="49"/>
    </row>
    <row r="24" spans="2:11" ht="12.75">
      <c r="B24" t="s">
        <v>82</v>
      </c>
      <c r="E24">
        <v>23.81</v>
      </c>
      <c r="F24" t="s">
        <v>74</v>
      </c>
      <c r="G24">
        <v>5.01</v>
      </c>
      <c r="H24" t="s">
        <v>74</v>
      </c>
      <c r="I24">
        <f>I22</f>
        <v>130</v>
      </c>
      <c r="J24" t="s">
        <v>75</v>
      </c>
      <c r="K24" s="49">
        <f>E24*G24*I24</f>
        <v>15507.452999999998</v>
      </c>
    </row>
    <row r="25" ht="12.75">
      <c r="K25" s="49"/>
    </row>
    <row r="26" spans="2:11" ht="12.75">
      <c r="B26" t="s">
        <v>83</v>
      </c>
      <c r="E26">
        <v>18</v>
      </c>
      <c r="F26" t="s">
        <v>74</v>
      </c>
      <c r="G26">
        <v>8.38</v>
      </c>
      <c r="H26" t="s">
        <v>74</v>
      </c>
      <c r="I26">
        <f>I22</f>
        <v>130</v>
      </c>
      <c r="J26" t="s">
        <v>75</v>
      </c>
      <c r="K26" s="49">
        <f>E26*G26*I26</f>
        <v>19609.2</v>
      </c>
    </row>
    <row r="27" ht="12.75">
      <c r="K27" s="49"/>
    </row>
    <row r="28" spans="2:11" ht="12.75">
      <c r="B28" t="s">
        <v>84</v>
      </c>
      <c r="E28">
        <v>2.21</v>
      </c>
      <c r="F28" t="s">
        <v>74</v>
      </c>
      <c r="G28">
        <v>100</v>
      </c>
      <c r="H28" t="s">
        <v>74</v>
      </c>
      <c r="I28">
        <f>I22</f>
        <v>130</v>
      </c>
      <c r="J28" t="s">
        <v>75</v>
      </c>
      <c r="K28" s="49">
        <f>E28*G28*I28</f>
        <v>28730</v>
      </c>
    </row>
    <row r="29" ht="12.75">
      <c r="K29" s="49"/>
    </row>
    <row r="30" spans="2:11" ht="12.75">
      <c r="B30" t="s">
        <v>85</v>
      </c>
      <c r="E30">
        <v>32.87</v>
      </c>
      <c r="F30" t="s">
        <v>74</v>
      </c>
      <c r="G30">
        <f>D10</f>
        <v>2732.4</v>
      </c>
      <c r="J30" t="s">
        <v>75</v>
      </c>
      <c r="K30" s="49">
        <f>E30*G30</f>
        <v>89813.988</v>
      </c>
    </row>
    <row r="31" ht="12.75">
      <c r="K31" s="49"/>
    </row>
    <row r="32" ht="12.75">
      <c r="K32" s="49"/>
    </row>
    <row r="33" spans="2:11" ht="12.75">
      <c r="B33" s="52" t="s">
        <v>86</v>
      </c>
      <c r="C33" s="52"/>
      <c r="D33" s="52"/>
      <c r="K33" s="49">
        <f>SUM(K22+K24+K26+K28+K30)</f>
        <v>217886.101</v>
      </c>
    </row>
    <row r="34" ht="12.75">
      <c r="K34" s="49"/>
    </row>
    <row r="35" spans="2:11" ht="15.75">
      <c r="B35" s="52" t="s">
        <v>87</v>
      </c>
      <c r="K35" s="50" t="e">
        <f>D17+K33</f>
        <v>#REF!</v>
      </c>
    </row>
    <row r="36" ht="12.75">
      <c r="K36" s="49"/>
    </row>
    <row r="37" ht="12.75">
      <c r="K37" s="49"/>
    </row>
    <row r="38" ht="12.75">
      <c r="K38" s="49"/>
    </row>
    <row r="39" spans="2:11" ht="15">
      <c r="B39" s="45" t="s">
        <v>88</v>
      </c>
      <c r="C39" s="47"/>
      <c r="D39" s="47"/>
      <c r="E39" s="47" t="e">
        <f>D17</f>
        <v>#REF!</v>
      </c>
      <c r="F39" s="47" t="s">
        <v>74</v>
      </c>
      <c r="G39" s="47">
        <v>12</v>
      </c>
      <c r="H39" s="47" t="s">
        <v>74</v>
      </c>
      <c r="I39" s="47">
        <v>0.05</v>
      </c>
      <c r="J39" s="47" t="s">
        <v>75</v>
      </c>
      <c r="K39" s="51" t="e">
        <f>E39*G39*I39</f>
        <v>#REF!</v>
      </c>
    </row>
    <row r="40" spans="2:11" ht="15">
      <c r="B40" s="47"/>
      <c r="C40" s="47"/>
      <c r="D40" s="47"/>
      <c r="E40" s="47"/>
      <c r="F40" s="47"/>
      <c r="G40" s="47"/>
      <c r="H40" s="47"/>
      <c r="I40" s="47"/>
      <c r="J40" s="47"/>
      <c r="K40" s="51"/>
    </row>
    <row r="41" spans="2:11" ht="15">
      <c r="B41" s="45" t="s">
        <v>89</v>
      </c>
      <c r="C41" s="47"/>
      <c r="D41" s="47"/>
      <c r="E41" s="47"/>
      <c r="F41" s="47"/>
      <c r="G41" s="48" t="e">
        <f>K35</f>
        <v>#REF!</v>
      </c>
      <c r="H41" s="47" t="s">
        <v>74</v>
      </c>
      <c r="I41" s="47">
        <v>0.65</v>
      </c>
      <c r="J41" s="47" t="s">
        <v>75</v>
      </c>
      <c r="K41" s="51" t="e">
        <f>G41*I41</f>
        <v>#REF!</v>
      </c>
    </row>
    <row r="43" spans="2:11" ht="12.75">
      <c r="B43" t="s">
        <v>90</v>
      </c>
      <c r="K43" s="54"/>
    </row>
    <row r="45" spans="2:11" ht="12.75">
      <c r="B45" t="s">
        <v>91</v>
      </c>
      <c r="K45" s="54" t="s">
        <v>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I92"/>
  <sheetViews>
    <sheetView zoomScalePageLayoutView="0" workbookViewId="0" topLeftCell="A76">
      <selection activeCell="CL87" sqref="CL8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3.87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5824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1" t="s">
        <v>44</v>
      </c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77" t="s">
        <v>5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1" t="s">
        <v>45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17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49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201</v>
      </c>
      <c r="CP11" s="182"/>
      <c r="CQ11" s="182"/>
      <c r="CR11" s="182"/>
      <c r="CS11" s="182"/>
      <c r="CT11" s="182"/>
      <c r="CU11" s="183" t="s">
        <v>92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100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210" t="s">
        <v>93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94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93" t="s">
        <v>25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5.75" customHeight="1">
      <c r="A24" s="108" t="s">
        <v>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5"/>
      <c r="AT24" s="97">
        <v>2.7</v>
      </c>
      <c r="AU24" s="97"/>
      <c r="AV24" s="97"/>
      <c r="AW24" s="97"/>
      <c r="AX24" s="97"/>
      <c r="AY24" s="97"/>
      <c r="AZ24" s="4">
        <v>2.7</v>
      </c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113">
        <f>ROUND(CM24*$A$1*12,0)</f>
        <v>84564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84564</v>
      </c>
      <c r="CM24" s="116">
        <v>1.21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15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41">
        <v>1.69</v>
      </c>
      <c r="DG25" s="27"/>
      <c r="DH25" s="27"/>
    </row>
    <row r="26" spans="1:112" ht="15.75" customHeight="1">
      <c r="A26" s="108" t="s">
        <v>20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"/>
      <c r="AT26" s="212">
        <v>2</v>
      </c>
      <c r="AU26" s="212"/>
      <c r="AV26" s="212"/>
      <c r="AW26" s="212"/>
      <c r="AX26" s="212"/>
      <c r="AY26" s="212"/>
      <c r="AZ26" s="11"/>
      <c r="BA26" s="11" t="s">
        <v>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T26" s="113">
        <f>ROUND(CM26*$A$1*12,0)</f>
        <v>26557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26557</v>
      </c>
      <c r="CM26" s="116">
        <v>0.38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16"/>
      <c r="DG26" s="27"/>
      <c r="DH26" s="27"/>
    </row>
    <row r="27" spans="1:112" ht="15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"/>
      <c r="AT27" s="11" t="s">
        <v>15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8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16">
        <f>BT26/12/31*8</f>
        <v>571.1182795698925</v>
      </c>
      <c r="DG27" s="27"/>
      <c r="DH27" s="27"/>
    </row>
    <row r="28" spans="1:112" ht="99.75" customHeight="1">
      <c r="A28" s="108" t="s">
        <v>52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207" t="s">
        <v>53</v>
      </c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4"/>
      <c r="BT28" s="208">
        <f>CM28*A1*12</f>
        <v>6988.799999999999</v>
      </c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209"/>
      <c r="CL28" s="21">
        <f>ROUND(BT28/12*12,0)</f>
        <v>6989</v>
      </c>
      <c r="CM28" s="138">
        <v>0.1</v>
      </c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  <c r="DF28" s="16">
        <f>BT28/12/31*8</f>
        <v>150.29677419354837</v>
      </c>
      <c r="DG28" s="27"/>
      <c r="DH28" s="39">
        <f>CM24+CM26+CM28</f>
        <v>1.69</v>
      </c>
    </row>
    <row r="29" spans="1:112" ht="15.75" customHeight="1">
      <c r="A29" s="93" t="s">
        <v>26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5"/>
      <c r="DF29" s="16"/>
      <c r="DG29" s="27"/>
      <c r="DH29" s="27"/>
    </row>
    <row r="30" spans="1:112" ht="15.75" customHeight="1">
      <c r="A30" s="108" t="s">
        <v>21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5"/>
      <c r="AT30" s="97">
        <v>1</v>
      </c>
      <c r="AU30" s="97"/>
      <c r="AV30" s="97"/>
      <c r="AW30" s="97"/>
      <c r="AX30" s="97"/>
      <c r="AY30" s="97"/>
      <c r="AZ30" s="4"/>
      <c r="BA30" s="3" t="s">
        <v>3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113">
        <f>ROUND(CM30*$A$1*12,0)</f>
        <v>10782</v>
      </c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5"/>
      <c r="CL30" s="114">
        <f>ROUND(BT30/12*12,0)</f>
        <v>10782</v>
      </c>
      <c r="CM30" s="116">
        <f>7.6%*DF30</f>
        <v>0.15427999999999997</v>
      </c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4"/>
      <c r="DF30" s="41">
        <v>2.03</v>
      </c>
      <c r="DG30" s="27"/>
      <c r="DH30" s="27"/>
    </row>
    <row r="31" spans="1:112" ht="15.7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37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2"/>
      <c r="BT31" s="110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2"/>
      <c r="CL31" s="115"/>
      <c r="CM31" s="125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6">
        <f>BT30/12/31*8</f>
        <v>231.8709677419355</v>
      </c>
      <c r="DG31" s="27"/>
      <c r="DH31" s="27"/>
    </row>
    <row r="32" spans="1:112" ht="15.75" customHeight="1">
      <c r="A32" s="108" t="s">
        <v>38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5"/>
      <c r="AT32" s="97">
        <v>1</v>
      </c>
      <c r="AU32" s="97"/>
      <c r="AV32" s="97"/>
      <c r="AW32" s="97"/>
      <c r="AX32" s="97"/>
      <c r="AY32" s="97"/>
      <c r="AZ32" s="4"/>
      <c r="BA32" s="3" t="s">
        <v>3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113">
        <f>ROUND(CM32*$A$1*12,0)</f>
        <v>15038</v>
      </c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5"/>
      <c r="CL32" s="114">
        <f>ROUND(BT32/12*12,0)</f>
        <v>15038</v>
      </c>
      <c r="CM32" s="116">
        <f>10.6%*DF30</f>
        <v>0.21517999999999998</v>
      </c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4"/>
      <c r="DF32" s="16"/>
      <c r="DG32" s="27"/>
      <c r="DH32" s="27"/>
    </row>
    <row r="33" spans="1:112" ht="15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37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2"/>
      <c r="BT33" s="110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2"/>
      <c r="CL33" s="115"/>
      <c r="CM33" s="125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>
        <f>BT32/12/31*8</f>
        <v>323.3978494623656</v>
      </c>
      <c r="DG33" s="27"/>
      <c r="DH33" s="27"/>
    </row>
    <row r="34" spans="1:112" ht="15.75" customHeight="1">
      <c r="A34" s="108" t="s">
        <v>22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5"/>
      <c r="AT34" s="97">
        <v>5</v>
      </c>
      <c r="AU34" s="97"/>
      <c r="AV34" s="97"/>
      <c r="AW34" s="97"/>
      <c r="AX34" s="97"/>
      <c r="AY34" s="97"/>
      <c r="AZ34" s="4"/>
      <c r="BA34" s="3" t="s">
        <v>3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6"/>
      <c r="BT34" s="113">
        <f>ROUND(CM34*$A$1*12,0)</f>
        <v>5817</v>
      </c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5"/>
      <c r="CL34" s="114">
        <f>ROUND(BT34/12*12,0)</f>
        <v>5817</v>
      </c>
      <c r="CM34" s="116">
        <f>4.1%*DF30</f>
        <v>0.08322999999999998</v>
      </c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4"/>
      <c r="DF34" s="16"/>
      <c r="DG34" s="27"/>
      <c r="DH34" s="27"/>
    </row>
    <row r="35" spans="1:112" ht="15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37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2"/>
      <c r="BT35" s="110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2"/>
      <c r="CL35" s="115"/>
      <c r="CM35" s="125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>
        <f>BT34/12/31*8</f>
        <v>125.09677419354838</v>
      </c>
      <c r="DG35" s="27"/>
      <c r="DH35" s="27"/>
    </row>
    <row r="36" spans="1:112" ht="15.75" customHeight="1">
      <c r="A36" s="108" t="s">
        <v>23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213" t="s">
        <v>36</v>
      </c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5"/>
      <c r="BT36" s="113">
        <f>ROUND(CM36*$A$1*12,0)</f>
        <v>12343</v>
      </c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5"/>
      <c r="CL36" s="114">
        <f>ROUND(BT36/12*12,0)</f>
        <v>12343</v>
      </c>
      <c r="CM36" s="116">
        <f>8.7%*DF30</f>
        <v>0.17660999999999996</v>
      </c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4"/>
      <c r="DF36" s="16"/>
      <c r="DG36" s="27"/>
      <c r="DH36" s="27"/>
    </row>
    <row r="37" spans="1:112" ht="15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10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2"/>
      <c r="BT37" s="110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2"/>
      <c r="CL37" s="115"/>
      <c r="CM37" s="125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>
        <f>BT36/12/31*8</f>
        <v>265.44086021505376</v>
      </c>
      <c r="DG37" s="27"/>
      <c r="DH37" s="27"/>
    </row>
    <row r="38" spans="1:112" ht="15.75" customHeight="1">
      <c r="A38" s="108" t="s">
        <v>24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9" t="s">
        <v>50</v>
      </c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5"/>
      <c r="BT38" s="113">
        <f>ROUND(CM38*$A$1*12,0)</f>
        <v>81506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5"/>
      <c r="CL38" s="114">
        <f>ROUND(BT38/12*12,0)</f>
        <v>81506</v>
      </c>
      <c r="CM38" s="116">
        <f>57.45%*DF30</f>
        <v>1.166235</v>
      </c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4"/>
      <c r="DF38" s="16">
        <f>BT38/12/30*8</f>
        <v>1811.2444444444445</v>
      </c>
      <c r="DG38" s="27"/>
      <c r="DH38" s="27"/>
    </row>
    <row r="39" spans="1:112" ht="15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10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10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2"/>
      <c r="CL39" s="115"/>
      <c r="CM39" s="125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7"/>
      <c r="DF39" s="16">
        <f>BT38/12/31*8</f>
        <v>1752.8172043010754</v>
      </c>
      <c r="DG39" s="27"/>
      <c r="DH39" s="39">
        <f>CM30+CM32+CM34+CM36+CM38+CM40</f>
        <v>2.0289849999999996</v>
      </c>
    </row>
    <row r="40" spans="1:112" ht="15.75" customHeight="1">
      <c r="A40" s="108" t="s">
        <v>54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9" t="s">
        <v>50</v>
      </c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5"/>
      <c r="BT40" s="113">
        <f>ROUND(CM40*$A$1*12,0)</f>
        <v>16315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16315</v>
      </c>
      <c r="CM40" s="116">
        <f>11.5%*DF30</f>
        <v>0.23345</v>
      </c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4"/>
      <c r="DF40" s="16"/>
      <c r="DG40" s="27"/>
      <c r="DH40" s="27"/>
    </row>
    <row r="41" spans="1:112" ht="15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25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  <c r="DF41" s="16">
        <f>BT40/12/31*8</f>
        <v>350.8602150537634</v>
      </c>
      <c r="DG41" s="27"/>
      <c r="DH41" s="27"/>
    </row>
    <row r="42" spans="1:112" ht="15.75" customHeight="1">
      <c r="A42" s="93" t="s">
        <v>27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4"/>
      <c r="DF42" s="16"/>
      <c r="DG42" s="27"/>
      <c r="DH42" s="27"/>
    </row>
    <row r="43" spans="1:112" ht="15.75" customHeight="1">
      <c r="A43" s="108" t="s">
        <v>40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5"/>
      <c r="AT43" s="97">
        <v>1</v>
      </c>
      <c r="AU43" s="97"/>
      <c r="AV43" s="97"/>
      <c r="AW43" s="97"/>
      <c r="AX43" s="97"/>
      <c r="AY43" s="97"/>
      <c r="AZ43" s="4"/>
      <c r="BA43" s="215" t="s">
        <v>13</v>
      </c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5"/>
      <c r="BT43" s="113">
        <f>ROUND(CM43*$A$1*12,0)</f>
        <v>46825</v>
      </c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5"/>
      <c r="CL43" s="114">
        <f>ROUND(BT43/12*12,0)</f>
        <v>46825</v>
      </c>
      <c r="CM43" s="116">
        <v>0.67</v>
      </c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1">
        <v>2.96</v>
      </c>
      <c r="DG43" s="27"/>
      <c r="DH43" s="27"/>
    </row>
    <row r="44" spans="1:112" ht="33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37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2"/>
      <c r="BT44" s="110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2"/>
      <c r="CL44" s="115"/>
      <c r="CM44" s="110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2"/>
      <c r="DF44" s="16">
        <f>BT43/12/31*8</f>
        <v>1006.989247311828</v>
      </c>
      <c r="DG44" s="27"/>
      <c r="DH44" s="39">
        <f>CM43+CM45+CM50+CM51+CM52</f>
        <v>2.96</v>
      </c>
    </row>
    <row r="45" spans="1:112" ht="15.75" customHeight="1">
      <c r="A45" s="108" t="s">
        <v>28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9" t="s">
        <v>36</v>
      </c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5"/>
      <c r="BT45" s="113">
        <f>ROUND(CM45*$A$1*12,0)</f>
        <v>50319</v>
      </c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5"/>
      <c r="CL45" s="114">
        <f>ROUND(BT45/12*12,0)</f>
        <v>50319</v>
      </c>
      <c r="CM45" s="116">
        <v>0.72</v>
      </c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200">
        <f>BT45/12/31*8</f>
        <v>1082.1290322580646</v>
      </c>
      <c r="DG45" s="27"/>
      <c r="DH45" s="27"/>
    </row>
    <row r="46" spans="1:112" ht="15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7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216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55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216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15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5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7"/>
      <c r="BT48" s="155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7"/>
      <c r="CL48" s="216"/>
      <c r="CM48" s="155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7"/>
      <c r="DF48" s="200"/>
      <c r="DG48" s="27"/>
      <c r="DH48" s="27"/>
    </row>
    <row r="49" spans="1:112" ht="0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10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2"/>
      <c r="BT49" s="110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2"/>
      <c r="CL49" s="115"/>
      <c r="CM49" s="110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2"/>
      <c r="DF49" s="200"/>
      <c r="DG49" s="27"/>
      <c r="DH49" s="27"/>
    </row>
    <row r="50" spans="1:112" ht="15.75" customHeight="1">
      <c r="A50" s="108" t="s">
        <v>29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9"/>
      <c r="AT50" s="214" t="s">
        <v>41</v>
      </c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4"/>
      <c r="BT50" s="96">
        <f>ROUND(CM50*$A$1*12,0)</f>
        <v>64297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>ROUND(BT50/12*12,0)</f>
        <v>64297</v>
      </c>
      <c r="CM50" s="138">
        <v>0.92</v>
      </c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  <c r="DF50" s="24">
        <f>BT50/12/31*8</f>
        <v>1382.731182795699</v>
      </c>
      <c r="DG50" s="27"/>
      <c r="DH50" s="27"/>
    </row>
    <row r="51" spans="1:112" ht="15.75" customHeight="1">
      <c r="A51" s="108" t="s">
        <v>57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217" t="s">
        <v>36</v>
      </c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4"/>
      <c r="BT51" s="96">
        <f>ROUND(CM51*$A$1*12,0)</f>
        <v>29353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>ROUND(BT51/12*12,0)</f>
        <v>29353</v>
      </c>
      <c r="CM51" s="138">
        <v>0.42</v>
      </c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4"/>
      <c r="DF51" s="24">
        <f>BT51/12/31*8</f>
        <v>631.247311827957</v>
      </c>
      <c r="DG51" s="27"/>
      <c r="DH51" s="27"/>
    </row>
    <row r="52" spans="1:112" ht="65.25" customHeight="1">
      <c r="A52" s="108" t="s">
        <v>56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7"/>
      <c r="AT52" s="214" t="s">
        <v>36</v>
      </c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4"/>
      <c r="BT52" s="96">
        <f>ROUND(CM52*$A$1*12,0)</f>
        <v>16074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>ROUND(BT52/12*12,0)</f>
        <v>16074</v>
      </c>
      <c r="CM52" s="138">
        <v>0.23</v>
      </c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  <c r="DF52" s="16">
        <f>BT52/12/31*8</f>
        <v>345.6774193548387</v>
      </c>
      <c r="DG52" s="27"/>
      <c r="DH52" s="39"/>
    </row>
    <row r="53" spans="1:112" ht="15.75" customHeight="1">
      <c r="A53" s="93" t="s">
        <v>30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4"/>
      <c r="DF53" s="16"/>
      <c r="DG53" s="27"/>
      <c r="DH53" s="27"/>
    </row>
    <row r="54" spans="1:112" ht="15.75" customHeight="1">
      <c r="A54" s="117" t="s">
        <v>31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1"/>
      <c r="AS54" s="5"/>
      <c r="AT54" s="97">
        <v>1</v>
      </c>
      <c r="AU54" s="97"/>
      <c r="AV54" s="97"/>
      <c r="AW54" s="97"/>
      <c r="AX54" s="97"/>
      <c r="AY54" s="97"/>
      <c r="AZ54" s="4"/>
      <c r="BA54" s="215" t="s">
        <v>13</v>
      </c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5"/>
      <c r="BT54" s="113">
        <f>ROUND(CM54*$A$1*12,0)</f>
        <v>20966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5"/>
      <c r="CL54" s="114">
        <f>ROUND(BT54/12*12,0)</f>
        <v>20966</v>
      </c>
      <c r="CM54" s="116">
        <v>0.3</v>
      </c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16"/>
      <c r="DG54" s="27"/>
      <c r="DH54" s="27"/>
    </row>
    <row r="55" spans="1:112" ht="15.7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4"/>
      <c r="AS55" s="137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10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2"/>
      <c r="CL55" s="115"/>
      <c r="CM55" s="110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2"/>
      <c r="DF55" s="16">
        <f>BT54/12/31*8</f>
        <v>450.8817204301075</v>
      </c>
      <c r="DG55" s="27"/>
      <c r="DH55" s="39">
        <f>CM54</f>
        <v>0.3</v>
      </c>
    </row>
    <row r="56" spans="1:112" ht="15.75" customHeight="1">
      <c r="A56" s="93" t="s">
        <v>32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5"/>
      <c r="DF56" s="16"/>
      <c r="DG56" s="27"/>
      <c r="DH56" s="27"/>
    </row>
    <row r="57" spans="1:112" ht="15.75" customHeight="1">
      <c r="A57" s="108" t="s">
        <v>33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9" t="s">
        <v>16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5"/>
      <c r="BT57" s="113">
        <f>ROUND(CM57*$A$1*12,0)</f>
        <v>27256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5"/>
      <c r="CL57" s="114">
        <f>ROUND(BT57/12*12,0)</f>
        <v>27256</v>
      </c>
      <c r="CM57" s="116">
        <v>0.39</v>
      </c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/>
      <c r="DF57" s="41">
        <v>2.73</v>
      </c>
      <c r="DG57" s="27"/>
      <c r="DH57" s="27"/>
    </row>
    <row r="58" spans="1:112" ht="16.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10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2"/>
      <c r="BT58" s="110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2"/>
      <c r="CL58" s="115"/>
      <c r="CM58" s="125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7"/>
      <c r="DF58" s="16">
        <f>BT57/12/31*8</f>
        <v>586.1505376344087</v>
      </c>
      <c r="DG58" s="27"/>
      <c r="DH58" s="27"/>
    </row>
    <row r="59" spans="1:112" ht="15.75" customHeight="1">
      <c r="A59" s="218" t="s">
        <v>34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109" t="s">
        <v>36</v>
      </c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5"/>
      <c r="BT59" s="113">
        <f>ROUND(CM59*$A$1*12,0)</f>
        <v>69888</v>
      </c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5"/>
      <c r="CL59" s="114">
        <f>ROUND(BT59/12*12,0)</f>
        <v>69888</v>
      </c>
      <c r="CM59" s="116">
        <v>1</v>
      </c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/>
      <c r="DF59" s="16"/>
      <c r="DG59" s="27"/>
      <c r="DH59" s="39">
        <f>CM57+CM59+CM61+CM63</f>
        <v>2.7300000000000004</v>
      </c>
    </row>
    <row r="60" spans="1:112" ht="30" customHeight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110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2"/>
      <c r="BT60" s="110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2"/>
      <c r="CL60" s="115"/>
      <c r="CM60" s="125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7"/>
      <c r="DF60" s="16">
        <f>BT59/12/31*8</f>
        <v>1502.967741935484</v>
      </c>
      <c r="DG60" s="27"/>
      <c r="DH60" s="27"/>
    </row>
    <row r="61" spans="1:112" ht="15.75" customHeight="1">
      <c r="A61" s="218" t="s">
        <v>60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0"/>
      <c r="AT61" s="163" t="s">
        <v>53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16074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16074</v>
      </c>
      <c r="CM61" s="116">
        <v>0.23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16"/>
      <c r="DG61" s="27"/>
      <c r="DH61" s="27"/>
    </row>
    <row r="62" spans="1:112" ht="15.75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>
        <f>BT61/12/31*8</f>
        <v>345.6774193548387</v>
      </c>
      <c r="DG62" s="27"/>
      <c r="DH62" s="27"/>
    </row>
    <row r="63" spans="1:112" ht="15.75" customHeight="1">
      <c r="A63" s="108" t="s">
        <v>61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77576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77576</v>
      </c>
      <c r="CM63" s="116">
        <v>1.11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27"/>
    </row>
    <row r="64" spans="1:112" ht="15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>
        <f>BT63/12/31*8</f>
        <v>1668.3010752688174</v>
      </c>
      <c r="DG64" s="27"/>
      <c r="DH64" s="39"/>
    </row>
    <row r="65" spans="1:112" ht="15.75" customHeight="1">
      <c r="A65" s="93" t="s">
        <v>35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4"/>
      <c r="DF65" s="16"/>
      <c r="DG65" s="27"/>
      <c r="DH65" s="27"/>
    </row>
    <row r="66" spans="1:112" ht="15.75" customHeight="1">
      <c r="A66" s="108" t="s">
        <v>42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16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89457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89457</v>
      </c>
      <c r="CM66" s="116">
        <v>1.28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>
        <v>4.98</v>
      </c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>
        <f>BT66/12/31*8</f>
        <v>1923.8064516129032</v>
      </c>
      <c r="DG67" s="27"/>
      <c r="DH67" s="39">
        <f>CM66+CM68+CM70+CM72+CM74</f>
        <v>4.98</v>
      </c>
    </row>
    <row r="68" spans="1:112" ht="15.75" customHeight="1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109" t="s">
        <v>16</v>
      </c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5"/>
      <c r="BT68" s="113">
        <f>ROUND(CM68*$A$1*12,0)</f>
        <v>116014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5"/>
      <c r="CL68" s="114">
        <f>ROUND(BT68/12*12,0)</f>
        <v>116014</v>
      </c>
      <c r="CM68" s="116">
        <v>1.66</v>
      </c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16"/>
      <c r="DG68" s="27"/>
      <c r="DH68" s="27"/>
    </row>
    <row r="69" spans="1:112" ht="63.7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10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2"/>
      <c r="CL69" s="115"/>
      <c r="CM69" s="110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2"/>
      <c r="DF69" s="16">
        <f>BT68/12/31*8</f>
        <v>2494.9247311827958</v>
      </c>
      <c r="DG69" s="27"/>
      <c r="DH69" s="27"/>
    </row>
    <row r="70" spans="1:112" ht="15.75" customHeight="1">
      <c r="A70" s="218" t="s">
        <v>39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109" t="s">
        <v>53</v>
      </c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5"/>
      <c r="BT70" s="113">
        <f>ROUND(CM70*$A$1*12,0)</f>
        <v>25859</v>
      </c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5"/>
      <c r="CL70" s="114">
        <f>ROUND(BT70/12*12,0)</f>
        <v>25859</v>
      </c>
      <c r="CM70" s="116">
        <v>0.37</v>
      </c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16"/>
      <c r="DG70" s="27"/>
      <c r="DH70" s="27"/>
    </row>
    <row r="71" spans="1:112" ht="15.75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110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2"/>
      <c r="BT71" s="110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2"/>
      <c r="CL71" s="115"/>
      <c r="CM71" s="110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2"/>
      <c r="DF71" s="16">
        <f>BT70/12/31*8</f>
        <v>556.1075268817204</v>
      </c>
      <c r="DG71" s="27"/>
      <c r="DH71" s="27"/>
    </row>
    <row r="72" spans="1:112" ht="15.75" customHeight="1">
      <c r="A72" s="108" t="s">
        <v>62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9" t="s">
        <v>16</v>
      </c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5"/>
      <c r="BT72" s="113">
        <f>ROUND(CM72*$A$1*12,0)</f>
        <v>59405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5"/>
      <c r="CL72" s="114">
        <f>ROUND(BT72/12*12,0)</f>
        <v>59405</v>
      </c>
      <c r="CM72" s="116">
        <v>0.85</v>
      </c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  <c r="DF72" s="16"/>
      <c r="DG72" s="27"/>
      <c r="DH72" s="27"/>
    </row>
    <row r="73" spans="1:112" ht="15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10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2"/>
      <c r="BT73" s="110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2"/>
      <c r="CL73" s="115"/>
      <c r="CM73" s="110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2"/>
      <c r="DF73" s="16">
        <f>BT72/12/31*8</f>
        <v>1277.52688172043</v>
      </c>
      <c r="DG73" s="27"/>
      <c r="DH73" s="39"/>
    </row>
    <row r="74" spans="1:113" ht="62.25" customHeight="1">
      <c r="A74" s="100" t="s">
        <v>67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2"/>
      <c r="AS74" s="96" t="s">
        <v>66</v>
      </c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8"/>
      <c r="BT74" s="96">
        <f>ROUND(CM74*A1*12,0)</f>
        <v>57308</v>
      </c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8"/>
      <c r="CL74" s="15">
        <f>BT74</f>
        <v>57308</v>
      </c>
      <c r="CM74" s="208">
        <v>0.82</v>
      </c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209"/>
      <c r="DF74" s="16"/>
      <c r="DG74" s="2"/>
      <c r="DH74" s="2"/>
      <c r="DI74" s="42"/>
    </row>
    <row r="75" spans="1:112" ht="15.75" customHeight="1">
      <c r="A75" s="176" t="s">
        <v>18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220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4"/>
      <c r="BT75" s="96">
        <f>BT24+BT26+BT30+BT32+BT34+BT36+BT40+BT43+BT45+BT52+BT54+BT57+BT63+BT66+BT72+BT68+BT70+BT59+BT61+BT50+BT51+BT38+BT28</f>
        <v>969273.8</v>
      </c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4"/>
      <c r="CL75" s="14">
        <f>CL24+CL26+CL30+CL32+CL34+CL36+CL40+CL43+CL45+CL52+CL54+CL57+CL63+CL66+CL72+CL28+CL68+CL70+CL59+CL61+CL50+CL51+CL38</f>
        <v>969274</v>
      </c>
      <c r="CM75" s="208">
        <f>CM24+CM26+CM28+CM30+CM32+CM34+CM36+CM38+CM40+CM43+CM45+CM50+CM51+CM52+CM54+CM57+CM59+CM61+CM63+CM66+CM68+CM70+CM72</f>
        <v>13.868984999999997</v>
      </c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4"/>
      <c r="DF75" s="16"/>
      <c r="DG75" s="27"/>
      <c r="DH75" s="27"/>
    </row>
    <row r="76" spans="1:112" ht="15.75" customHeight="1">
      <c r="A76" s="86" t="s">
        <v>59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4"/>
      <c r="DF76" s="16"/>
      <c r="DG76" s="27"/>
      <c r="DH76" s="27"/>
    </row>
    <row r="77" spans="1:112" ht="28.5" customHeight="1">
      <c r="A77" s="100" t="s">
        <v>70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2"/>
      <c r="AS77" s="96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4"/>
      <c r="BT77" s="96">
        <f>ROUND(CM77*$A$1*12,0)</f>
        <v>17472</v>
      </c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4"/>
      <c r="CL77" s="15">
        <f>ROUND(BT77/12*12,0)</f>
        <v>17472</v>
      </c>
      <c r="CM77" s="105">
        <v>0.25</v>
      </c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4"/>
      <c r="DF77" s="16">
        <f>BT77/12/30*8</f>
        <v>388.26666666666665</v>
      </c>
      <c r="DG77" s="27"/>
      <c r="DH77" s="39">
        <f>DH39+DH28+CM77+DH44+DH55+DH59+DH67+CN81</f>
        <v>18.918985</v>
      </c>
    </row>
    <row r="78" spans="1:112" ht="15.75" customHeight="1">
      <c r="A78" s="86" t="s">
        <v>68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5"/>
      <c r="DF78" s="16"/>
      <c r="DG78" s="29"/>
      <c r="DH78" s="29"/>
    </row>
    <row r="79" spans="1:112" ht="31.5" customHeight="1">
      <c r="A79" s="93" t="s">
        <v>101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5"/>
      <c r="AS79" s="96" t="s">
        <v>37</v>
      </c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8"/>
      <c r="BT79" s="96">
        <f>ROUND(A1*CM79*12,0)</f>
        <v>278154</v>
      </c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8"/>
      <c r="CL79" s="15">
        <f>BT79</f>
        <v>278154</v>
      </c>
      <c r="CM79" s="105">
        <v>3.98</v>
      </c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7"/>
      <c r="DF79" s="16"/>
      <c r="DG79" s="29"/>
      <c r="DH79" s="29"/>
    </row>
    <row r="80" spans="1:112" ht="0.75" customHeight="1">
      <c r="A80" s="93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5"/>
      <c r="AS80" s="96" t="s">
        <v>37</v>
      </c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8"/>
      <c r="BT80" s="96">
        <f>ROUND(A1*CN80*12,0)</f>
        <v>0</v>
      </c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8"/>
      <c r="CL80" s="15">
        <f>BT80</f>
        <v>0</v>
      </c>
      <c r="CM80" s="43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8"/>
      <c r="DF80" s="16"/>
      <c r="DG80" s="29"/>
      <c r="DH80" s="29"/>
    </row>
    <row r="81" spans="1:112" ht="15.75" customHeight="1">
      <c r="A81" s="93" t="s">
        <v>69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5"/>
      <c r="AS81" s="96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8"/>
      <c r="BT81" s="96">
        <f>BT79+BT80</f>
        <v>278154</v>
      </c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8"/>
      <c r="CL81" s="15">
        <f>CL79+CL80</f>
        <v>278154</v>
      </c>
      <c r="CM81" s="43"/>
      <c r="CN81" s="99">
        <f>CM79+CN80</f>
        <v>3.98</v>
      </c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8"/>
      <c r="DF81" s="16"/>
      <c r="DG81" s="29"/>
      <c r="DH81" s="39">
        <f>CM79+CN80</f>
        <v>3.98</v>
      </c>
    </row>
    <row r="82" spans="1:112" ht="15.75" customHeight="1">
      <c r="A82" s="83" t="s">
        <v>43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5"/>
      <c r="DF82" s="16"/>
      <c r="DG82" s="27"/>
      <c r="DH82" s="27"/>
    </row>
    <row r="83" spans="1:112" ht="15.75" customHeight="1">
      <c r="A83" s="108" t="s">
        <v>46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2"/>
      <c r="AT83" s="163" t="s">
        <v>37</v>
      </c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5"/>
      <c r="BT83" s="113">
        <f>ROUND(CM83*$A$1*12,0)</f>
        <v>85263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5"/>
      <c r="CL83" s="114">
        <f>ROUND(BT83/12*12,0)</f>
        <v>85263</v>
      </c>
      <c r="CM83" s="116">
        <v>1.22</v>
      </c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5"/>
      <c r="DF83" s="16"/>
      <c r="DG83" s="27"/>
      <c r="DH83" s="27"/>
    </row>
    <row r="84" spans="1:112" ht="15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3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2"/>
      <c r="BT84" s="110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2"/>
      <c r="CL84" s="115"/>
      <c r="CM84" s="110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2"/>
      <c r="DF84" s="16">
        <f>BT83/12/30*8</f>
        <v>1894.7333333333333</v>
      </c>
      <c r="DG84" s="27"/>
      <c r="DH84" s="27"/>
    </row>
    <row r="85" spans="1:112" ht="15.75" customHeight="1">
      <c r="A85" s="108" t="s">
        <v>47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96" t="s">
        <v>37</v>
      </c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4"/>
      <c r="BT85" s="96">
        <f>ROUND(CM85*$A$1*12,0)</f>
        <v>19569</v>
      </c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8"/>
      <c r="CL85" s="15">
        <f>ROUND(BT85/12*12,0)</f>
        <v>19569</v>
      </c>
      <c r="CM85" s="138">
        <v>0.28</v>
      </c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4"/>
      <c r="DF85" s="16">
        <f>BT85/12/30*8</f>
        <v>434.8666666666667</v>
      </c>
      <c r="DG85" s="27"/>
      <c r="DH85" s="27"/>
    </row>
    <row r="86" spans="1:112" ht="35.25" customHeight="1">
      <c r="A86" s="108" t="s">
        <v>48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96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4"/>
      <c r="BT86" s="96">
        <f>BT83+BT85</f>
        <v>104832</v>
      </c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8"/>
      <c r="CL86" s="15">
        <f>CL83+CL85</f>
        <v>104832</v>
      </c>
      <c r="CM86" s="221">
        <f>CM83+CM85</f>
        <v>1.5</v>
      </c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4"/>
      <c r="DF86" s="41"/>
      <c r="DG86" s="27"/>
      <c r="DH86" s="27"/>
    </row>
    <row r="87" spans="1:112" ht="15.75" customHeight="1">
      <c r="A87" s="93" t="s">
        <v>51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4"/>
      <c r="AS87" s="96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4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8"/>
      <c r="CL87" s="15">
        <f>CL75+CL86+CL77+CL81</f>
        <v>1369732</v>
      </c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6"/>
      <c r="DG87" s="27"/>
      <c r="DH87" s="27"/>
    </row>
    <row r="88" spans="1:112" ht="15.75">
      <c r="A88" s="2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33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16"/>
      <c r="DG88" s="27"/>
      <c r="DH88" s="27"/>
    </row>
    <row r="89" spans="1:112" ht="15.7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16"/>
      <c r="DG89" s="27"/>
      <c r="DH89" s="27"/>
    </row>
    <row r="90" spans="1:1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9"/>
      <c r="DG90" s="27"/>
      <c r="DH90" s="27"/>
    </row>
    <row r="91" spans="1:112" ht="15.75">
      <c r="A91" s="29"/>
      <c r="B91" s="29"/>
      <c r="C91" s="29"/>
      <c r="D91" s="29"/>
      <c r="E91" s="29"/>
      <c r="F91" s="2"/>
      <c r="G91" s="2"/>
      <c r="H91" s="2" t="s">
        <v>65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 t="s">
        <v>64</v>
      </c>
      <c r="CM91" s="2"/>
      <c r="CN91" s="2"/>
      <c r="CO91" s="2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7"/>
      <c r="DH91" s="27"/>
    </row>
    <row r="92" spans="1:1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9"/>
      <c r="DG92" s="27"/>
      <c r="DH92" s="27"/>
    </row>
  </sheetData>
  <sheetProtection/>
  <mergeCells count="192">
    <mergeCell ref="A82:DE82"/>
    <mergeCell ref="A83:AR84"/>
    <mergeCell ref="AT83:BS84"/>
    <mergeCell ref="AS74:BS74"/>
    <mergeCell ref="BT75:CK75"/>
    <mergeCell ref="BT80:CK80"/>
    <mergeCell ref="CM86:DE86"/>
    <mergeCell ref="A87:AR87"/>
    <mergeCell ref="AS87:BS87"/>
    <mergeCell ref="A86:AR86"/>
    <mergeCell ref="AS86:BS86"/>
    <mergeCell ref="BT86:CK86"/>
    <mergeCell ref="A85:AR85"/>
    <mergeCell ref="AS85:BS85"/>
    <mergeCell ref="BT85:CK85"/>
    <mergeCell ref="CM85:DE85"/>
    <mergeCell ref="A74:AR74"/>
    <mergeCell ref="A76:DE76"/>
    <mergeCell ref="AS80:BS80"/>
    <mergeCell ref="BT83:CK84"/>
    <mergeCell ref="CL83:CL84"/>
    <mergeCell ref="CM83:DE84"/>
    <mergeCell ref="CL70:CL71"/>
    <mergeCell ref="CM75:DE75"/>
    <mergeCell ref="CM72:DE73"/>
    <mergeCell ref="CL72:CL73"/>
    <mergeCell ref="BT70:CK71"/>
    <mergeCell ref="AS72:BS73"/>
    <mergeCell ref="BT72:CK73"/>
    <mergeCell ref="CM74:DE74"/>
    <mergeCell ref="BT74:CK74"/>
    <mergeCell ref="A72:AR73"/>
    <mergeCell ref="AS77:BS77"/>
    <mergeCell ref="BT77:CK77"/>
    <mergeCell ref="A75:AR75"/>
    <mergeCell ref="AS75:BS75"/>
    <mergeCell ref="CN80:DE80"/>
    <mergeCell ref="AS79:BS79"/>
    <mergeCell ref="BT79:CK79"/>
    <mergeCell ref="CM79:DE79"/>
    <mergeCell ref="A80:AR80"/>
    <mergeCell ref="BT68:CK69"/>
    <mergeCell ref="CL63:CL64"/>
    <mergeCell ref="CM63:DE64"/>
    <mergeCell ref="CM68:DE69"/>
    <mergeCell ref="CL66:CL67"/>
    <mergeCell ref="A79:AR79"/>
    <mergeCell ref="A77:AR77"/>
    <mergeCell ref="A78:DE78"/>
    <mergeCell ref="CM77:DE77"/>
    <mergeCell ref="AS70:BS71"/>
    <mergeCell ref="A66:AR67"/>
    <mergeCell ref="CM57:DE58"/>
    <mergeCell ref="A61:AR62"/>
    <mergeCell ref="AT61:BS62"/>
    <mergeCell ref="CM70:DE71"/>
    <mergeCell ref="A70:AR71"/>
    <mergeCell ref="CM61:DE62"/>
    <mergeCell ref="CL68:CL69"/>
    <mergeCell ref="A68:AR69"/>
    <mergeCell ref="AS68:BS69"/>
    <mergeCell ref="CL61:CL62"/>
    <mergeCell ref="BT61:CK62"/>
    <mergeCell ref="CL57:CL58"/>
    <mergeCell ref="CM66:DE67"/>
    <mergeCell ref="A63:AR64"/>
    <mergeCell ref="AS63:BS64"/>
    <mergeCell ref="BT63:CK64"/>
    <mergeCell ref="AS66:BS67"/>
    <mergeCell ref="BT66:CK67"/>
    <mergeCell ref="A65:DE65"/>
    <mergeCell ref="AT54:AY54"/>
    <mergeCell ref="CM59:DE60"/>
    <mergeCell ref="A56:DE56"/>
    <mergeCell ref="AS57:BS58"/>
    <mergeCell ref="BT57:CK58"/>
    <mergeCell ref="A57:AR58"/>
    <mergeCell ref="A59:AR60"/>
    <mergeCell ref="AS59:BS60"/>
    <mergeCell ref="BT59:CK60"/>
    <mergeCell ref="CL59:CL60"/>
    <mergeCell ref="A51:AR51"/>
    <mergeCell ref="AS51:BS51"/>
    <mergeCell ref="BT51:CK51"/>
    <mergeCell ref="CM51:DE51"/>
    <mergeCell ref="A52:AR52"/>
    <mergeCell ref="BA54:BS54"/>
    <mergeCell ref="BT54:CK55"/>
    <mergeCell ref="AS55:BS55"/>
    <mergeCell ref="A53:DE53"/>
    <mergeCell ref="A54:AR55"/>
    <mergeCell ref="CM54:DE55"/>
    <mergeCell ref="DF45:DF49"/>
    <mergeCell ref="CL45:CL49"/>
    <mergeCell ref="CL43:CL44"/>
    <mergeCell ref="AS45:BS49"/>
    <mergeCell ref="CM45:DE49"/>
    <mergeCell ref="AT52:BS52"/>
    <mergeCell ref="BT52:CK52"/>
    <mergeCell ref="CM52:DE52"/>
    <mergeCell ref="CL54:CL55"/>
    <mergeCell ref="CM40:DE41"/>
    <mergeCell ref="A50:AR50"/>
    <mergeCell ref="AT50:BS50"/>
    <mergeCell ref="BT50:CK50"/>
    <mergeCell ref="CM50:DE50"/>
    <mergeCell ref="A45:AR49"/>
    <mergeCell ref="AS40:BS41"/>
    <mergeCell ref="BT40:CK41"/>
    <mergeCell ref="BA43:BS43"/>
    <mergeCell ref="AS44:BS44"/>
    <mergeCell ref="BT45:CK49"/>
    <mergeCell ref="A42:DE42"/>
    <mergeCell ref="A43:AR44"/>
    <mergeCell ref="AT43:AY43"/>
    <mergeCell ref="CM43:DE44"/>
    <mergeCell ref="BT43:CK44"/>
    <mergeCell ref="CM34:DE35"/>
    <mergeCell ref="AS35:BS35"/>
    <mergeCell ref="A38:AR39"/>
    <mergeCell ref="AS38:BS39"/>
    <mergeCell ref="BT38:CK39"/>
    <mergeCell ref="AS36:BS37"/>
    <mergeCell ref="CM36:DE37"/>
    <mergeCell ref="CM38:DE39"/>
    <mergeCell ref="AT30:AY30"/>
    <mergeCell ref="BT30:CK31"/>
    <mergeCell ref="BT36:CK37"/>
    <mergeCell ref="CL36:CL37"/>
    <mergeCell ref="A40:AR41"/>
    <mergeCell ref="CL34:CL35"/>
    <mergeCell ref="CL40:CL41"/>
    <mergeCell ref="G19:DE19"/>
    <mergeCell ref="A26:AR27"/>
    <mergeCell ref="AT26:AY26"/>
    <mergeCell ref="BT26:CK27"/>
    <mergeCell ref="CL26:CL27"/>
    <mergeCell ref="CL38:CL39"/>
    <mergeCell ref="A36:AR37"/>
    <mergeCell ref="A34:AR35"/>
    <mergeCell ref="AT34:AY34"/>
    <mergeCell ref="BT34:CK35"/>
    <mergeCell ref="BT21:CK21"/>
    <mergeCell ref="CM21:DE21"/>
    <mergeCell ref="A17:DE17"/>
    <mergeCell ref="A21:AR21"/>
    <mergeCell ref="AS21:BS21"/>
    <mergeCell ref="CM32:DE33"/>
    <mergeCell ref="BT32:CK33"/>
    <mergeCell ref="CL32:CL33"/>
    <mergeCell ref="AT32:AY32"/>
    <mergeCell ref="AS33:BS33"/>
    <mergeCell ref="AZ6:DE6"/>
    <mergeCell ref="CM24:DE25"/>
    <mergeCell ref="AS25:BS25"/>
    <mergeCell ref="A22:DE22"/>
    <mergeCell ref="A23:DE23"/>
    <mergeCell ref="A24:AR25"/>
    <mergeCell ref="AT24:AY24"/>
    <mergeCell ref="BT24:CK25"/>
    <mergeCell ref="CL24:CL25"/>
    <mergeCell ref="A15:DE15"/>
    <mergeCell ref="AZ2:DE2"/>
    <mergeCell ref="AZ3:DE3"/>
    <mergeCell ref="AZ4:DE4"/>
    <mergeCell ref="AZ5:DE5"/>
    <mergeCell ref="CM26:DE27"/>
    <mergeCell ref="AZ7:DE7"/>
    <mergeCell ref="AZ8:DE8"/>
    <mergeCell ref="AZ10:DE10"/>
    <mergeCell ref="AZ9:DE9"/>
    <mergeCell ref="BH11:BL11"/>
    <mergeCell ref="BP11:CN11"/>
    <mergeCell ref="CO11:CT11"/>
    <mergeCell ref="CU11:CW11"/>
    <mergeCell ref="BP12:CN12"/>
    <mergeCell ref="CM28:DE28"/>
    <mergeCell ref="A28:AR28"/>
    <mergeCell ref="AS28:BS28"/>
    <mergeCell ref="BT28:CK28"/>
    <mergeCell ref="A16:DE16"/>
    <mergeCell ref="A18:DE18"/>
    <mergeCell ref="A29:DE29"/>
    <mergeCell ref="A32:AR33"/>
    <mergeCell ref="CL30:CL31"/>
    <mergeCell ref="CM30:DE31"/>
    <mergeCell ref="AS31:BS31"/>
    <mergeCell ref="A81:AR81"/>
    <mergeCell ref="AS81:BS81"/>
    <mergeCell ref="BT81:CK81"/>
    <mergeCell ref="CN81:DE81"/>
    <mergeCell ref="A30:AR31"/>
  </mergeCells>
  <printOptions/>
  <pageMargins left="0.6299212598425197" right="0.2362204724409449" top="0.7480314960629921" bottom="0.7480314960629921" header="0.31496062992125984" footer="0.31496062992125984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78"/>
  <sheetViews>
    <sheetView zoomScalePageLayoutView="0" workbookViewId="0" topLeftCell="A60">
      <selection activeCell="A22" sqref="A22:DE22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768.3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148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6823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6823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2858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2858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6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277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277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5624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5624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6638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6638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2305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2305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10142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10142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12815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12815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4610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4610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4610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4610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922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922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2213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2213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922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922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922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922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184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184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922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922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922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922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738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738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20836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20836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830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830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553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553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13829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13829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11617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11617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112112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</sheetData>
  <sheetProtection/>
  <mergeCells count="162">
    <mergeCell ref="DF44:DF48"/>
    <mergeCell ref="A49:AR49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82"/>
  <sheetViews>
    <sheetView zoomScalePageLayoutView="0" workbookViewId="0" topLeftCell="A10">
      <selection activeCell="BT26" sqref="BT26:CK26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602.1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1">
        <v>808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4" t="s">
        <v>4</v>
      </c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29"/>
      <c r="DG7" s="27"/>
      <c r="DH7" s="27"/>
    </row>
    <row r="8" spans="1:1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85" t="s">
        <v>105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30"/>
      <c r="DG8" s="38"/>
      <c r="DH8" s="38"/>
    </row>
    <row r="9" spans="1:112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86" t="s">
        <v>5</v>
      </c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29"/>
      <c r="DG9" s="27"/>
      <c r="DH9" s="27"/>
    </row>
    <row r="10" spans="1:112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85" t="s">
        <v>106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30"/>
      <c r="DG10" s="38"/>
      <c r="DH10" s="38"/>
    </row>
    <row r="11" spans="1:112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77" t="s">
        <v>6</v>
      </c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29"/>
      <c r="DG11" s="27"/>
      <c r="DH11" s="27"/>
    </row>
    <row r="12" spans="1:112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181" t="s">
        <v>103</v>
      </c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30"/>
      <c r="DG12" s="38"/>
      <c r="DH12" s="38"/>
    </row>
    <row r="13" spans="1:112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77" t="s">
        <v>7</v>
      </c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181" t="s">
        <v>104</v>
      </c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29"/>
      <c r="DG14" s="27"/>
      <c r="DH14" s="27"/>
    </row>
    <row r="15" spans="1:112" ht="16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77" t="s">
        <v>8</v>
      </c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31"/>
      <c r="DG15" s="27"/>
      <c r="DH15" s="27"/>
    </row>
    <row r="16" spans="1:112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 t="s">
        <v>9</v>
      </c>
      <c r="BG16" s="2"/>
      <c r="BH16" s="181"/>
      <c r="BI16" s="181"/>
      <c r="BJ16" s="181"/>
      <c r="BK16" s="181"/>
      <c r="BL16" s="181"/>
      <c r="BM16" s="2" t="s">
        <v>9</v>
      </c>
      <c r="BN16" s="2"/>
      <c r="BO16" s="2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82">
        <v>202</v>
      </c>
      <c r="CP16" s="182"/>
      <c r="CQ16" s="182"/>
      <c r="CR16" s="182"/>
      <c r="CS16" s="182"/>
      <c r="CT16" s="182"/>
      <c r="CU16" s="183" t="s">
        <v>102</v>
      </c>
      <c r="CV16" s="183"/>
      <c r="CW16" s="183"/>
      <c r="CX16" s="2" t="s">
        <v>10</v>
      </c>
      <c r="CY16" s="2"/>
      <c r="CZ16" s="2"/>
      <c r="DA16" s="2"/>
      <c r="DB16" s="2"/>
      <c r="DC16" s="2"/>
      <c r="DD16" s="2"/>
      <c r="DE16" s="2"/>
      <c r="DF16" s="31"/>
      <c r="DG16" s="27"/>
      <c r="DH16" s="27"/>
    </row>
    <row r="17" spans="1:112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177" t="s">
        <v>11</v>
      </c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31"/>
      <c r="DG17" s="27"/>
      <c r="DH17" s="27"/>
    </row>
    <row r="18" spans="1:112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9"/>
      <c r="DG19" s="27"/>
      <c r="DH19" s="27"/>
    </row>
    <row r="20" spans="1:112" ht="16.5">
      <c r="A20" s="178" t="s">
        <v>12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29"/>
      <c r="DG20" s="27"/>
      <c r="DH20" s="27"/>
    </row>
    <row r="21" spans="1:112" ht="43.5" customHeight="1">
      <c r="A21" s="178" t="s">
        <v>55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32"/>
      <c r="DG21" s="27"/>
      <c r="DH21" s="27"/>
    </row>
    <row r="22" spans="1:112" ht="16.5">
      <c r="A22" s="178" t="s">
        <v>149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32"/>
      <c r="DG22" s="27"/>
      <c r="DH22" s="27"/>
    </row>
    <row r="23" spans="1:112" ht="15.7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6"/>
      <c r="DG23" s="27"/>
      <c r="DH23" s="27"/>
    </row>
    <row r="24" spans="1:112" ht="18" customHeight="1">
      <c r="A24" s="2"/>
      <c r="B24" s="2"/>
      <c r="C24" s="2"/>
      <c r="D24" s="2"/>
      <c r="E24" s="2"/>
      <c r="F24" s="2"/>
      <c r="G24" s="179" t="s">
        <v>112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6"/>
      <c r="DG24" s="27"/>
      <c r="DH24" s="27"/>
    </row>
    <row r="25" spans="1:112" ht="36" customHeight="1">
      <c r="A25" s="2"/>
      <c r="B25" s="2"/>
      <c r="C25" s="2"/>
      <c r="D25" s="2"/>
      <c r="E25" s="2"/>
      <c r="F25" s="2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61"/>
      <c r="DG25" s="27"/>
      <c r="DH25" s="39" t="s">
        <v>63</v>
      </c>
    </row>
    <row r="26" spans="1:112" ht="36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 t="s">
        <v>0</v>
      </c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 t="s">
        <v>1</v>
      </c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23" t="s">
        <v>107</v>
      </c>
      <c r="CM26" s="176" t="s">
        <v>2</v>
      </c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61"/>
      <c r="DG26" s="27"/>
      <c r="DH26" s="39"/>
    </row>
    <row r="27" spans="1:112" ht="36" customHeight="1">
      <c r="A27" s="86" t="s">
        <v>63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9"/>
      <c r="DF27" s="61"/>
      <c r="DG27" s="27"/>
      <c r="DH27" s="39"/>
    </row>
    <row r="28" spans="1:112" ht="15.75" customHeight="1">
      <c r="A28" s="86" t="s">
        <v>111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5"/>
      <c r="DF28" s="16"/>
      <c r="DG28" s="27"/>
      <c r="DH28" s="27"/>
    </row>
    <row r="29" spans="1:112" ht="48.75" customHeight="1">
      <c r="A29" s="108" t="s">
        <v>113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13" t="s">
        <v>143</v>
      </c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13">
        <f>ROUND(CM29*$A$1*12,0)</f>
        <v>5347</v>
      </c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5"/>
      <c r="CL29" s="114">
        <f>ROUND(BT29/12*12,0)</f>
        <v>5347</v>
      </c>
      <c r="CM29" s="116">
        <v>0.74</v>
      </c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5"/>
      <c r="DF29" s="16" t="e">
        <f>#REF!/12/31*8</f>
        <v>#REF!</v>
      </c>
      <c r="DG29" s="27"/>
      <c r="DH29" s="27"/>
    </row>
    <row r="30" spans="1:112" ht="15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37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2"/>
      <c r="BT30" s="110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2"/>
      <c r="CL30" s="115"/>
      <c r="CM30" s="110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2"/>
      <c r="DF30" s="16"/>
      <c r="DG30" s="27"/>
      <c r="DH30" s="27" t="s">
        <v>63</v>
      </c>
    </row>
    <row r="31" spans="1:112" ht="15.75" customHeight="1">
      <c r="A31" s="117" t="s">
        <v>114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1"/>
      <c r="AS31" s="109" t="s">
        <v>144</v>
      </c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4"/>
      <c r="BT31" s="113">
        <f>ROUND(CM31*$A$1*12,0)</f>
        <v>2240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2240</v>
      </c>
      <c r="CM31" s="116">
        <v>0.31</v>
      </c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61"/>
      <c r="DG31" s="27"/>
      <c r="DH31" s="39" t="s">
        <v>63</v>
      </c>
    </row>
    <row r="32" spans="1:112" ht="15.75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4"/>
      <c r="AS32" s="165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7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10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2"/>
      <c r="DF32" s="56"/>
      <c r="DG32" s="27"/>
      <c r="DH32" s="27"/>
    </row>
    <row r="33" spans="1:112" ht="15.75" customHeight="1">
      <c r="A33" s="108" t="s">
        <v>126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68" t="s">
        <v>36</v>
      </c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70"/>
      <c r="BT33" s="113">
        <f>ROUND(CM33*$A$1*12,0)</f>
        <v>217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5"/>
      <c r="CL33" s="114">
        <f>ROUND(BT33/12*12,0)</f>
        <v>217</v>
      </c>
      <c r="CM33" s="116">
        <v>0.03</v>
      </c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2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60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2"/>
      <c r="BT34" s="110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2"/>
      <c r="CL34" s="115"/>
      <c r="CM34" s="173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5"/>
      <c r="DF34" s="16" t="e">
        <f>#REF!/12/31*8</f>
        <v>#REF!</v>
      </c>
      <c r="DG34" s="27"/>
      <c r="DH34" s="27"/>
    </row>
    <row r="35" spans="1:112" ht="15.75" customHeight="1">
      <c r="A35" s="86" t="s">
        <v>121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9"/>
      <c r="DF35" s="16"/>
      <c r="DG35" s="27"/>
      <c r="DH35" s="27"/>
    </row>
    <row r="36" spans="1:112" ht="48" customHeight="1">
      <c r="A36" s="108" t="s">
        <v>115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13" t="s">
        <v>108</v>
      </c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13">
        <f>ROUND(CM36*$A$1*12,0)</f>
        <v>4407</v>
      </c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5"/>
      <c r="CL36" s="114">
        <f>ROUND(BT36/12*12,0)</f>
        <v>4407</v>
      </c>
      <c r="CM36" s="116">
        <v>0.61</v>
      </c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4"/>
      <c r="DF36" s="16" t="e">
        <f>#REF!/12/31*8</f>
        <v>#REF!</v>
      </c>
      <c r="DG36" s="27"/>
      <c r="DH36" s="27"/>
    </row>
    <row r="37" spans="1:112" ht="15.7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37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2"/>
      <c r="BT37" s="110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2"/>
      <c r="CL37" s="115"/>
      <c r="CM37" s="125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08" t="s">
        <v>116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3" t="s">
        <v>36</v>
      </c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6"/>
      <c r="BT38" s="113">
        <f>ROUND(CM38*$A$1*12,0)</f>
        <v>5202</v>
      </c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6"/>
      <c r="CL38" s="114">
        <f>ROUND(BT38/12*12,0)</f>
        <v>5202</v>
      </c>
      <c r="CM38" s="116">
        <v>0.72</v>
      </c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4"/>
      <c r="DF38" s="16">
        <v>0.04</v>
      </c>
      <c r="DG38" s="27"/>
      <c r="DH38" s="27"/>
    </row>
    <row r="39" spans="1:112" ht="36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37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60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2"/>
      <c r="CL39" s="115"/>
      <c r="CM39" s="125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7"/>
      <c r="DF39" s="16"/>
      <c r="DG39" s="27"/>
      <c r="DH39" s="27"/>
    </row>
    <row r="40" spans="1:112" ht="15.75" customHeight="1">
      <c r="A40" s="108" t="s">
        <v>109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108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1806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1806</v>
      </c>
      <c r="CM40" s="116">
        <v>0.25</v>
      </c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4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25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  <c r="DF41" s="16" t="e">
        <f>#REF!/12/31*8</f>
        <v>#REF!</v>
      </c>
      <c r="DG41" s="27"/>
      <c r="DH41" s="39" t="s">
        <v>63</v>
      </c>
    </row>
    <row r="42" spans="1:112" ht="0.75" customHeight="1">
      <c r="A42" s="108" t="s">
        <v>110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9" t="s">
        <v>120</v>
      </c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5"/>
      <c r="BT42" s="113">
        <f>ROUND(CM42*$A$1*12,0)</f>
        <v>7948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7948</v>
      </c>
      <c r="CM42" s="116">
        <v>1.1</v>
      </c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4"/>
      <c r="DF42" s="16"/>
      <c r="DG42" s="27"/>
      <c r="DH42" s="39"/>
    </row>
    <row r="43" spans="1:112" ht="43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10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2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25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7"/>
      <c r="DF43" s="16"/>
      <c r="DG43" s="27"/>
      <c r="DH43" s="39"/>
    </row>
    <row r="44" spans="1:112" ht="15.75" customHeight="1">
      <c r="A44" s="86" t="s">
        <v>122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200" t="e">
        <f>#REF!/12/31*8</f>
        <v>#REF!</v>
      </c>
      <c r="DG44" s="27"/>
      <c r="DH44" s="27"/>
    </row>
    <row r="45" spans="1:112" ht="15.75">
      <c r="A45" s="108" t="s">
        <v>40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3" t="s">
        <v>117</v>
      </c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6"/>
      <c r="BT45" s="113">
        <f>ROUND(CM45*$A$1*12,0)</f>
        <v>10043</v>
      </c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5"/>
      <c r="CL45" s="114">
        <f>ROUND(BT45/12*12,0)</f>
        <v>10043</v>
      </c>
      <c r="CM45" s="116">
        <v>1.39</v>
      </c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200"/>
      <c r="DG45" s="27"/>
      <c r="DH45" s="27"/>
    </row>
    <row r="46" spans="1:112" ht="13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37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2"/>
      <c r="BT46" s="110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2"/>
      <c r="CL46" s="115"/>
      <c r="CM46" s="110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2"/>
      <c r="DF46" s="200"/>
      <c r="DG46" s="27"/>
      <c r="DH46" s="27"/>
    </row>
    <row r="47" spans="1:112" ht="15.75" customHeight="1" hidden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60"/>
      <c r="AS47" s="10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57"/>
      <c r="BT47" s="113">
        <f>ROUND(CM47*$A$1*12,0)</f>
        <v>3613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5"/>
      <c r="CL47" s="114">
        <f>ROUND(BT47/12*12,0)</f>
        <v>3613</v>
      </c>
      <c r="CM47" s="116">
        <v>0.5</v>
      </c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200"/>
      <c r="DG47" s="27"/>
      <c r="DH47" s="27"/>
    </row>
    <row r="48" spans="1:112" ht="21" customHeight="1">
      <c r="A48" s="100" t="s">
        <v>119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2"/>
      <c r="AS48" s="144" t="s">
        <v>37</v>
      </c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6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15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33.75" customHeight="1">
      <c r="A49" s="108" t="s">
        <v>118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9" t="s">
        <v>117</v>
      </c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8"/>
      <c r="BT49" s="113">
        <f>ROUND(CM49*$A$1*12,0)</f>
        <v>3613</v>
      </c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5"/>
      <c r="CL49" s="114">
        <f>ROUND(BT49/12*12,0)</f>
        <v>3613</v>
      </c>
      <c r="CM49" s="116">
        <v>0.5</v>
      </c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24" t="e">
        <f>#REF!/12/31*8</f>
        <v>#REF!</v>
      </c>
      <c r="DG49" s="27"/>
      <c r="DH49" s="27"/>
    </row>
    <row r="50" spans="1:112" ht="20.25" customHeight="1" hidden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49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1"/>
      <c r="BT50" s="155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7"/>
      <c r="CL50" s="158"/>
      <c r="CM50" s="155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7"/>
      <c r="DF50" s="24"/>
      <c r="DG50" s="27"/>
      <c r="DH50" s="27"/>
    </row>
    <row r="51" spans="1:112" ht="35.25" customHeight="1" hidden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49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1"/>
      <c r="BT51" s="155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7"/>
      <c r="CL51" s="158"/>
      <c r="CM51" s="155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7"/>
      <c r="DF51" s="24"/>
      <c r="DG51" s="27"/>
      <c r="DH51" s="27"/>
    </row>
    <row r="52" spans="1:112" ht="35.25" customHeight="1" hidden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49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1"/>
      <c r="BT52" s="155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7"/>
      <c r="CL52" s="158"/>
      <c r="CM52" s="155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7"/>
      <c r="DF52" s="24"/>
      <c r="DG52" s="27"/>
      <c r="DH52" s="27"/>
    </row>
    <row r="53" spans="1:112" ht="49.5" customHeight="1" hidden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52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4"/>
      <c r="BT53" s="110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2"/>
      <c r="CL53" s="159"/>
      <c r="CM53" s="110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2"/>
      <c r="DF53" s="24"/>
      <c r="DG53" s="27"/>
      <c r="DH53" s="27"/>
    </row>
    <row r="54" spans="1:112" ht="35.25" customHeight="1">
      <c r="A54" s="108" t="s">
        <v>127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41" t="s">
        <v>128</v>
      </c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96">
        <f aca="true" t="shared" si="0" ref="BT54:BT61">ROUND(CM54*$A$1*12,0)</f>
        <v>723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aca="true" t="shared" si="1" ref="CL54:CL61">ROUND(BT54/12*12,0)</f>
        <v>723</v>
      </c>
      <c r="CM54" s="138">
        <v>0.1</v>
      </c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4"/>
      <c r="DF54" s="24"/>
      <c r="DG54" s="27"/>
      <c r="DH54" s="27"/>
    </row>
    <row r="55" spans="1:112" ht="48" customHeight="1">
      <c r="A55" s="100" t="s">
        <v>129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141" t="s">
        <v>36</v>
      </c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3"/>
      <c r="BT55" s="96">
        <f t="shared" si="0"/>
        <v>1734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1734</v>
      </c>
      <c r="CM55" s="138">
        <v>0.24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117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723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723</v>
      </c>
      <c r="CM56" s="138">
        <v>0.1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100" t="s">
        <v>131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141" t="s">
        <v>36</v>
      </c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3"/>
      <c r="BT57" s="96">
        <f t="shared" si="0"/>
        <v>723</v>
      </c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4"/>
      <c r="CL57" s="22">
        <f t="shared" si="1"/>
        <v>723</v>
      </c>
      <c r="CM57" s="138">
        <v>0.1</v>
      </c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40"/>
      <c r="DF57" s="16"/>
      <c r="DG57" s="27"/>
      <c r="DH57" s="27"/>
    </row>
    <row r="58" spans="1:112" ht="15.75" customHeight="1">
      <c r="A58" s="100" t="s">
        <v>132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2"/>
      <c r="AS58" s="141" t="s">
        <v>117</v>
      </c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3"/>
      <c r="BT58" s="96">
        <f t="shared" si="0"/>
        <v>145</v>
      </c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4"/>
      <c r="CL58" s="22">
        <f t="shared" si="1"/>
        <v>145</v>
      </c>
      <c r="CM58" s="138">
        <v>0.02</v>
      </c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40"/>
      <c r="DF58" s="16"/>
      <c r="DG58" s="27"/>
      <c r="DH58" s="27"/>
    </row>
    <row r="59" spans="1:112" ht="48" customHeight="1">
      <c r="A59" s="100" t="s">
        <v>133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2"/>
      <c r="AS59" s="93" t="s">
        <v>134</v>
      </c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5"/>
      <c r="BT59" s="96">
        <f t="shared" si="0"/>
        <v>723</v>
      </c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4"/>
      <c r="CL59" s="22">
        <f t="shared" si="1"/>
        <v>723</v>
      </c>
      <c r="CM59" s="138">
        <v>0.1</v>
      </c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40"/>
      <c r="DF59" s="16" t="e">
        <f>#REF!/12/31*8</f>
        <v>#REF!</v>
      </c>
      <c r="DG59" s="27"/>
      <c r="DH59" s="39" t="s">
        <v>63</v>
      </c>
    </row>
    <row r="60" spans="1:112" ht="33.75" customHeight="1">
      <c r="A60" s="100" t="s">
        <v>135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2"/>
      <c r="AS60" s="93" t="s">
        <v>134</v>
      </c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5"/>
      <c r="BT60" s="96">
        <f t="shared" si="0"/>
        <v>723</v>
      </c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4"/>
      <c r="CL60" s="22">
        <f t="shared" si="1"/>
        <v>723</v>
      </c>
      <c r="CM60" s="138">
        <v>0.1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40"/>
      <c r="DF60" s="16"/>
      <c r="DG60" s="27"/>
      <c r="DH60" s="27"/>
    </row>
    <row r="61" spans="1:112" ht="15.75" customHeight="1">
      <c r="A61" s="100" t="s">
        <v>136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2"/>
      <c r="AS61" s="141" t="s">
        <v>66</v>
      </c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3"/>
      <c r="BT61" s="96">
        <f t="shared" si="0"/>
        <v>578</v>
      </c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4"/>
      <c r="CL61" s="22">
        <f t="shared" si="1"/>
        <v>578</v>
      </c>
      <c r="CM61" s="138">
        <v>0.08</v>
      </c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40"/>
      <c r="DF61" s="41"/>
      <c r="DG61" s="27"/>
      <c r="DH61" s="27"/>
    </row>
    <row r="62" spans="1:112" ht="16.5" customHeight="1">
      <c r="A62" s="86" t="s">
        <v>137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4"/>
      <c r="DF62" s="16" t="e">
        <f>#REF!/12/31*8</f>
        <v>#REF!</v>
      </c>
      <c r="DG62" s="27"/>
      <c r="DH62" s="27"/>
    </row>
    <row r="63" spans="1:112" ht="15.75" customHeight="1">
      <c r="A63" s="117" t="s">
        <v>138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113" t="s">
        <v>37</v>
      </c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6"/>
      <c r="BT63" s="113">
        <f>ROUND(CM63*$A$1*12,0)</f>
        <v>16329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16329</v>
      </c>
      <c r="CM63" s="116">
        <v>2.26</v>
      </c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16"/>
      <c r="DG63" s="27"/>
      <c r="DH63" s="39" t="s">
        <v>63</v>
      </c>
    </row>
    <row r="64" spans="1:112" ht="30" customHeight="1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4"/>
      <c r="AS64" s="137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10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2"/>
      <c r="DF64" s="16" t="e">
        <f>#REF!/12/31*8</f>
        <v>#REF!</v>
      </c>
      <c r="DG64" s="27"/>
      <c r="DH64" s="27"/>
    </row>
    <row r="65" spans="1:112" ht="15.75" customHeight="1">
      <c r="A65" s="86" t="s">
        <v>125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9"/>
      <c r="DF65" s="16"/>
      <c r="DG65" s="27"/>
      <c r="DH65" s="27"/>
    </row>
    <row r="66" spans="1:112" ht="15.75" customHeight="1">
      <c r="A66" s="108" t="s">
        <v>123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36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650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650</v>
      </c>
      <c r="CM66" s="116">
        <v>0.09</v>
      </c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4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25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7"/>
      <c r="DF67" s="16" t="e">
        <f>#REF!/12/31*8</f>
        <v>#REF!</v>
      </c>
      <c r="DG67" s="27"/>
      <c r="DH67" s="39" t="s">
        <v>63</v>
      </c>
    </row>
    <row r="68" spans="1:112" ht="15.75" customHeight="1">
      <c r="A68" s="117" t="s">
        <v>124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9"/>
      <c r="AS68" s="109" t="s">
        <v>36</v>
      </c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5"/>
      <c r="BT68" s="113">
        <f>ROUND(CM68*$A$1*12,0)</f>
        <v>434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5"/>
      <c r="CL68" s="114">
        <f>ROUND(BT68/12*12,0)</f>
        <v>434</v>
      </c>
      <c r="CM68" s="116">
        <v>0.06</v>
      </c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4"/>
      <c r="DF68" s="16"/>
      <c r="DG68" s="27"/>
      <c r="DH68" s="39" t="s">
        <v>63</v>
      </c>
    </row>
    <row r="69" spans="1:112" ht="28.5" customHeight="1">
      <c r="A69" s="120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2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10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2"/>
      <c r="CL69" s="115"/>
      <c r="CM69" s="125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7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139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8"/>
      <c r="DF70" s="16"/>
      <c r="DG70" s="29"/>
      <c r="DH70" s="29"/>
    </row>
    <row r="71" spans="1:112" ht="31.5" customHeight="1" hidden="1">
      <c r="A71" s="108" t="s">
        <v>145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9" t="s">
        <v>108</v>
      </c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5"/>
      <c r="BT71" s="113">
        <f>ROUND(CM71*$A$1*12,0)</f>
        <v>10838</v>
      </c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5"/>
      <c r="CL71" s="114">
        <f>ROUND(BT71/12*12,0)</f>
        <v>10838</v>
      </c>
      <c r="CM71" s="116">
        <v>1.5</v>
      </c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16"/>
      <c r="DG71" s="29"/>
      <c r="DH71" s="29"/>
    </row>
    <row r="72" spans="1:112" ht="30.75" customHeight="1" hidden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10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2"/>
      <c r="BT72" s="110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2"/>
      <c r="CL72" s="115"/>
      <c r="CM72" s="110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2"/>
      <c r="DF72" s="16"/>
      <c r="DG72" s="29"/>
      <c r="DH72" s="29"/>
    </row>
    <row r="73" spans="1:112" ht="15.75" customHeight="1" hidden="1">
      <c r="A73" s="86" t="s">
        <v>140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4"/>
      <c r="DF73" s="16"/>
      <c r="DG73" s="29"/>
      <c r="DH73" s="39" t="e">
        <f>#REF!+#REF!</f>
        <v>#REF!</v>
      </c>
    </row>
    <row r="74" spans="1:112" ht="15.75" customHeight="1">
      <c r="A74" s="100" t="s">
        <v>140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2"/>
      <c r="AS74" s="96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4"/>
      <c r="BT74" s="96">
        <f>ROUND(CM74*$A$1*12,0)</f>
        <v>9104</v>
      </c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4"/>
      <c r="CL74" s="15">
        <f>ROUND(BT74/12*12,0)</f>
        <v>9104</v>
      </c>
      <c r="CM74" s="105">
        <v>1.26</v>
      </c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4"/>
      <c r="DF74" s="16"/>
      <c r="DG74" s="27"/>
      <c r="DH74" s="27"/>
    </row>
    <row r="75" spans="1:112" ht="15.75" customHeight="1">
      <c r="A75" s="86" t="s">
        <v>68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93" t="s">
        <v>101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5"/>
      <c r="AS76" s="96" t="s">
        <v>37</v>
      </c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8"/>
      <c r="BT76" s="96">
        <f>ROUND(A6*CM76*12,0)</f>
        <v>0</v>
      </c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8"/>
      <c r="CL76" s="15">
        <f>BT76</f>
        <v>0</v>
      </c>
      <c r="CM76" s="105">
        <v>0</v>
      </c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7"/>
      <c r="DF76" s="16"/>
      <c r="DG76" s="27"/>
      <c r="DH76" s="27"/>
    </row>
    <row r="77" spans="1:112" ht="15.75">
      <c r="A77" s="93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5"/>
      <c r="AS77" s="96" t="s">
        <v>37</v>
      </c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8"/>
      <c r="BT77" s="96">
        <f>ROUND(A6*CN77*12,0)</f>
        <v>0</v>
      </c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8"/>
      <c r="CL77" s="15">
        <f>BT77</f>
        <v>0</v>
      </c>
      <c r="CM77" s="43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8"/>
      <c r="DF77" s="29"/>
      <c r="DG77" s="27"/>
      <c r="DH77" s="27"/>
    </row>
    <row r="78" spans="1:112" ht="15.75">
      <c r="A78" s="93" t="s">
        <v>69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5"/>
      <c r="AS78" s="96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8"/>
      <c r="BT78" s="96">
        <f>BT76+BT77</f>
        <v>0</v>
      </c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8"/>
      <c r="CL78" s="15">
        <f>CL76+CL77</f>
        <v>0</v>
      </c>
      <c r="CM78" s="43"/>
      <c r="CN78" s="99">
        <f>CM76+CN77</f>
        <v>0</v>
      </c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8"/>
      <c r="DF78" s="29"/>
      <c r="DG78" s="27"/>
      <c r="DH78" s="27"/>
    </row>
    <row r="79" spans="1:109" ht="15.75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5"/>
    </row>
    <row r="80" spans="1:109" ht="15.75">
      <c r="A80" s="86" t="s">
        <v>51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8"/>
      <c r="AS80" s="89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8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3"/>
      <c r="CL80" s="64">
        <f>CL29+CL31+CL33+CL36+CL38+CL40+CL42+CL45+CL47+CL49+CL54+CL55+CL56+CL57+CL58+CL59+CL60+CL61++CL63+CL66+CL68+CL71+CL74</f>
        <v>87863</v>
      </c>
      <c r="CM80" s="90">
        <f>CM29+CM31+CM33+CM36+CM38+CM40+CM42+CM45+CM47+CM49+CM54+CM55+CM56+CM57+CM58+CM59+CM60+CM61+CM63+CM66+CM68+CM71+CM74</f>
        <v>12.159999999999998</v>
      </c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2"/>
    </row>
    <row r="81" spans="1:112" ht="15.75">
      <c r="A81" s="2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25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33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8"/>
      <c r="DG81" s="37"/>
      <c r="DH81" s="37"/>
    </row>
    <row r="82" spans="1:109" ht="15.75">
      <c r="A82" s="29"/>
      <c r="B82" s="29"/>
      <c r="C82" s="29"/>
      <c r="D82" s="29"/>
      <c r="E82" s="29"/>
      <c r="F82" s="2"/>
      <c r="G82" s="2"/>
      <c r="H82" s="2" t="s">
        <v>141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 t="s">
        <v>142</v>
      </c>
      <c r="CM82" s="2"/>
      <c r="CN82" s="2"/>
      <c r="CO82" s="2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</row>
  </sheetData>
  <sheetProtection/>
  <mergeCells count="166">
    <mergeCell ref="DF44:DF48"/>
    <mergeCell ref="A45:AR46"/>
    <mergeCell ref="AZ2:DE2"/>
    <mergeCell ref="AZ3:DE3"/>
    <mergeCell ref="AZ4:DE4"/>
    <mergeCell ref="AZ5:DE5"/>
    <mergeCell ref="AZ7:DE7"/>
    <mergeCell ref="AZ8:DE8"/>
    <mergeCell ref="AZ9:DE9"/>
    <mergeCell ref="AZ10:DE10"/>
    <mergeCell ref="AZ11:DE11"/>
    <mergeCell ref="AZ12:DE12"/>
    <mergeCell ref="AZ13:DE13"/>
    <mergeCell ref="AZ14:DE14"/>
    <mergeCell ref="AZ15:DE15"/>
    <mergeCell ref="BH16:BL16"/>
    <mergeCell ref="BP16:CN16"/>
    <mergeCell ref="CO16:CT16"/>
    <mergeCell ref="CU16:CW16"/>
    <mergeCell ref="BP17:CN17"/>
    <mergeCell ref="A20:DE20"/>
    <mergeCell ref="A21:DE21"/>
    <mergeCell ref="A22:DE22"/>
    <mergeCell ref="A23:DE23"/>
    <mergeCell ref="G24:DE24"/>
    <mergeCell ref="A26:AR26"/>
    <mergeCell ref="AS26:BS26"/>
    <mergeCell ref="BT26:CK26"/>
    <mergeCell ref="CM26:DE26"/>
    <mergeCell ref="A27:DE27"/>
    <mergeCell ref="A28:DE28"/>
    <mergeCell ref="A29:AR30"/>
    <mergeCell ref="AS29:BS29"/>
    <mergeCell ref="BT29:CK30"/>
    <mergeCell ref="CL29:CL30"/>
    <mergeCell ref="CM29:DE30"/>
    <mergeCell ref="AS30:BS30"/>
    <mergeCell ref="A31:AR32"/>
    <mergeCell ref="AS31:BS32"/>
    <mergeCell ref="BT31:CK32"/>
    <mergeCell ref="CL31:CL32"/>
    <mergeCell ref="CM31:DE32"/>
    <mergeCell ref="A33:AR34"/>
    <mergeCell ref="AS33:BS33"/>
    <mergeCell ref="BT33:CK34"/>
    <mergeCell ref="CL33:CL34"/>
    <mergeCell ref="CM33:DE34"/>
    <mergeCell ref="AS34:BS34"/>
    <mergeCell ref="A35:DE35"/>
    <mergeCell ref="A36:AR37"/>
    <mergeCell ref="AS36:BS36"/>
    <mergeCell ref="BT36:CK37"/>
    <mergeCell ref="CL36:CL37"/>
    <mergeCell ref="CM36:DE37"/>
    <mergeCell ref="AS37:BS37"/>
    <mergeCell ref="A38:AR39"/>
    <mergeCell ref="AS38:BS38"/>
    <mergeCell ref="BT38:CK39"/>
    <mergeCell ref="CL38:CL39"/>
    <mergeCell ref="CM38:DE39"/>
    <mergeCell ref="AS39:BS39"/>
    <mergeCell ref="A40:AR41"/>
    <mergeCell ref="AS40:BS40"/>
    <mergeCell ref="BT40:CK41"/>
    <mergeCell ref="CL40:CL41"/>
    <mergeCell ref="CM40:DE41"/>
    <mergeCell ref="AS41:BS41"/>
    <mergeCell ref="A42:AR43"/>
    <mergeCell ref="AS42:BS43"/>
    <mergeCell ref="BT42:CK43"/>
    <mergeCell ref="CL42:CL43"/>
    <mergeCell ref="CM42:DE43"/>
    <mergeCell ref="A44:DE44"/>
    <mergeCell ref="AS45:BS45"/>
    <mergeCell ref="BT45:CK46"/>
    <mergeCell ref="CL45:CL46"/>
    <mergeCell ref="CM45:DE46"/>
    <mergeCell ref="AS46:BS46"/>
    <mergeCell ref="BT47:CK48"/>
    <mergeCell ref="CL47:CL48"/>
    <mergeCell ref="CM47:DE48"/>
    <mergeCell ref="A48:AR48"/>
    <mergeCell ref="AS48:BS48"/>
    <mergeCell ref="A49:AR53"/>
    <mergeCell ref="AS49:BS53"/>
    <mergeCell ref="BT49:CK53"/>
    <mergeCell ref="CL49:CL53"/>
    <mergeCell ref="CM49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AR57"/>
    <mergeCell ref="AS57:BS57"/>
    <mergeCell ref="BT57:CK57"/>
    <mergeCell ref="CM57:DE57"/>
    <mergeCell ref="A58:AR58"/>
    <mergeCell ref="AS58:BS58"/>
    <mergeCell ref="BT58:CK58"/>
    <mergeCell ref="CM58:DE58"/>
    <mergeCell ref="A59:AR59"/>
    <mergeCell ref="AS59:BS59"/>
    <mergeCell ref="BT59:CK59"/>
    <mergeCell ref="CM59:DE59"/>
    <mergeCell ref="A60:AR60"/>
    <mergeCell ref="AS60:BS60"/>
    <mergeCell ref="BT60:CK60"/>
    <mergeCell ref="CM60:DE60"/>
    <mergeCell ref="A61:AR61"/>
    <mergeCell ref="AS61:BS61"/>
    <mergeCell ref="BT61:CK61"/>
    <mergeCell ref="CM61:DE61"/>
    <mergeCell ref="A62:DE62"/>
    <mergeCell ref="A63:AR64"/>
    <mergeCell ref="AS63:BS63"/>
    <mergeCell ref="BT63:CK64"/>
    <mergeCell ref="CL63:CL64"/>
    <mergeCell ref="CM63:DE64"/>
    <mergeCell ref="AS64:BS64"/>
    <mergeCell ref="A65:DE65"/>
    <mergeCell ref="A66:AR67"/>
    <mergeCell ref="AS66:BS67"/>
    <mergeCell ref="BT66:CK67"/>
    <mergeCell ref="CL66:CL67"/>
    <mergeCell ref="CM66:DE67"/>
    <mergeCell ref="A68:AR69"/>
    <mergeCell ref="AS68:BS69"/>
    <mergeCell ref="BT68:CK69"/>
    <mergeCell ref="CL68:CL69"/>
    <mergeCell ref="CM68:DE69"/>
    <mergeCell ref="A70:DE70"/>
    <mergeCell ref="CM76:DE76"/>
    <mergeCell ref="A71:AR72"/>
    <mergeCell ref="AS71:BS72"/>
    <mergeCell ref="BT71:CK72"/>
    <mergeCell ref="CL71:CL72"/>
    <mergeCell ref="CM71:DE72"/>
    <mergeCell ref="A73:DE73"/>
    <mergeCell ref="BT78:CK78"/>
    <mergeCell ref="CN78:DE78"/>
    <mergeCell ref="A74:AR74"/>
    <mergeCell ref="AS74:BS74"/>
    <mergeCell ref="BT74:CK74"/>
    <mergeCell ref="CM74:DE74"/>
    <mergeCell ref="A75:DE75"/>
    <mergeCell ref="A76:AR76"/>
    <mergeCell ref="AS76:BS76"/>
    <mergeCell ref="BT76:CK76"/>
    <mergeCell ref="A79:DE79"/>
    <mergeCell ref="A80:AR80"/>
    <mergeCell ref="AS80:BS80"/>
    <mergeCell ref="CM80:DE80"/>
    <mergeCell ref="A77:AR77"/>
    <mergeCell ref="AS77:BS77"/>
    <mergeCell ref="BT77:CK77"/>
    <mergeCell ref="CN77:DE77"/>
    <mergeCell ref="A78:AR78"/>
    <mergeCell ref="AS78:BS78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151"/>
  <sheetViews>
    <sheetView zoomScalePageLayoutView="0" workbookViewId="0" topLeftCell="A13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1363.4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12107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12107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5072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5072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6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491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491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9980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9980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11780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11780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4090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4090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17997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17997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22742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22742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8180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8180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8180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8180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1636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1636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3927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3927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1636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1636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1636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1636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327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327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1636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1636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1636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1636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1309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1309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36975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36975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1472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1472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982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982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24541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24541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20615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20615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198947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13" s="36" customFormat="1" ht="12.75">
      <c r="A79" s="1">
        <v>1144.2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28"/>
      <c r="DG79" s="37"/>
      <c r="DH79" s="37"/>
      <c r="DI79"/>
    </row>
    <row r="80" spans="1:109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</row>
    <row r="81" spans="1:109" ht="12.7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</row>
    <row r="82" spans="1:109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203"/>
      <c r="BI82" s="203"/>
      <c r="BJ82" s="203"/>
      <c r="BK82" s="203"/>
      <c r="BL82" s="203"/>
      <c r="BM82" s="11"/>
      <c r="BN82" s="11"/>
      <c r="BO82" s="11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204"/>
      <c r="CP82" s="204"/>
      <c r="CQ82" s="204"/>
      <c r="CR82" s="204"/>
      <c r="CS82" s="204"/>
      <c r="CT82" s="204"/>
      <c r="CU82" s="205"/>
      <c r="CV82" s="205"/>
      <c r="CW82" s="205"/>
      <c r="CX82" s="11"/>
      <c r="CY82" s="11"/>
      <c r="CZ82" s="11"/>
      <c r="DA82" s="11"/>
      <c r="DB82" s="11"/>
      <c r="DC82" s="11"/>
      <c r="DD82" s="11"/>
      <c r="DE82" s="11"/>
    </row>
    <row r="83" spans="1:109" ht="12.7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</row>
    <row r="84" spans="1:109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</row>
    <row r="85" spans="1:109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</row>
    <row r="86" spans="1:109" ht="16.5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2"/>
    </row>
    <row r="87" spans="1:109" ht="16.5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</row>
    <row r="88" spans="1:109" ht="16.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202"/>
    </row>
    <row r="89" spans="1:109" ht="16.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  <c r="CK89" s="202"/>
      <c r="CL89" s="202"/>
      <c r="CM89" s="202"/>
      <c r="CN89" s="202"/>
      <c r="CO89" s="202"/>
      <c r="CP89" s="202"/>
      <c r="CQ89" s="202"/>
      <c r="CR89" s="202"/>
      <c r="CS89" s="202"/>
      <c r="CT89" s="202"/>
      <c r="CU89" s="202"/>
      <c r="CV89" s="202"/>
      <c r="CW89" s="202"/>
      <c r="CX89" s="202"/>
      <c r="CY89" s="202"/>
      <c r="CZ89" s="202"/>
      <c r="DA89" s="202"/>
      <c r="DB89" s="202"/>
      <c r="DC89" s="202"/>
      <c r="DD89" s="202"/>
      <c r="DE89" s="202"/>
    </row>
    <row r="90" spans="1:109" ht="15.75">
      <c r="A90" s="11"/>
      <c r="B90" s="11"/>
      <c r="C90" s="11"/>
      <c r="D90" s="11"/>
      <c r="E90" s="11"/>
      <c r="F90" s="11"/>
      <c r="G90" s="179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  <c r="CY90" s="180"/>
      <c r="CZ90" s="180"/>
      <c r="DA90" s="180"/>
      <c r="DB90" s="180"/>
      <c r="DC90" s="180"/>
      <c r="DD90" s="180"/>
      <c r="DE90" s="180"/>
    </row>
    <row r="91" spans="1:109" ht="15.75">
      <c r="A91" s="11"/>
      <c r="B91" s="11"/>
      <c r="C91" s="11"/>
      <c r="D91" s="11"/>
      <c r="E91" s="11"/>
      <c r="F91" s="11"/>
      <c r="G91" s="34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</row>
    <row r="92" spans="1:109" ht="15.7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72"/>
      <c r="CM92" s="191"/>
      <c r="CN92" s="191"/>
      <c r="CO92" s="191"/>
      <c r="CP92" s="191"/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1"/>
      <c r="DE92" s="191"/>
    </row>
    <row r="93" spans="1:109" ht="15.7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7"/>
      <c r="DE93" s="187"/>
    </row>
    <row r="94" spans="1:109" ht="15.75">
      <c r="A94" s="187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  <c r="CU94" s="191"/>
      <c r="CV94" s="191"/>
      <c r="CW94" s="191"/>
      <c r="CX94" s="191"/>
      <c r="CY94" s="191"/>
      <c r="CZ94" s="191"/>
      <c r="DA94" s="191"/>
      <c r="DB94" s="191"/>
      <c r="DC94" s="191"/>
      <c r="DD94" s="191"/>
      <c r="DE94" s="191"/>
    </row>
    <row r="95" spans="1:109" ht="15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92"/>
      <c r="CM95" s="195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</row>
    <row r="96" spans="1:109" ht="15.7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8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</row>
    <row r="97" spans="1:109" ht="12.7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69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92"/>
      <c r="CM97" s="195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</row>
    <row r="98" spans="1:109" ht="12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</row>
    <row r="99" spans="1:109" ht="15.75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92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</row>
    <row r="100" spans="1:109" ht="15.7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</row>
    <row r="101" spans="1:109" ht="15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7"/>
      <c r="CF101" s="187"/>
      <c r="CG101" s="187"/>
      <c r="CH101" s="187"/>
      <c r="CI101" s="187"/>
      <c r="CJ101" s="187"/>
      <c r="CK101" s="187"/>
      <c r="CL101" s="187"/>
      <c r="CM101" s="187"/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7"/>
      <c r="DE101" s="187"/>
    </row>
    <row r="102" spans="1:109" ht="15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92"/>
      <c r="CM102" s="195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</row>
    <row r="103" spans="1:109" ht="15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8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</row>
    <row r="104" spans="1:109" ht="15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92"/>
      <c r="CM104" s="195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</row>
    <row r="105" spans="1:109" ht="15.75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8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56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</row>
    <row r="106" spans="1:109" ht="15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92"/>
      <c r="CM106" s="195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</row>
    <row r="107" spans="1:109" ht="15.75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8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</row>
    <row r="108" spans="1:109" ht="12.75">
      <c r="A108" s="193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1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69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92"/>
      <c r="CM108" s="195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</row>
    <row r="109" spans="1:109" ht="12.7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</row>
    <row r="110" spans="1:109" ht="15.75">
      <c r="A110" s="187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</row>
    <row r="111" spans="1:109" ht="15.7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92"/>
      <c r="CM111" s="195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</row>
    <row r="112" spans="1:109" ht="15.7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8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</row>
    <row r="113" spans="1:109" ht="15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11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169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92"/>
      <c r="CM113" s="195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</row>
    <row r="114" spans="1:109" ht="15.7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</row>
    <row r="115" spans="1:109" ht="12.7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1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69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92"/>
      <c r="CM115" s="195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</row>
    <row r="116" spans="1:109" ht="12.75">
      <c r="A116" s="193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92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</row>
    <row r="117" spans="1:109" ht="12.75">
      <c r="A117" s="193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92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</row>
    <row r="118" spans="1:109" ht="12.7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92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</row>
    <row r="119" spans="1:109" ht="12.75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92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</row>
    <row r="120" spans="1:109" ht="15.75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69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33"/>
      <c r="CM120" s="195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</row>
    <row r="121" spans="1:109" ht="15.75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69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33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</row>
    <row r="122" spans="1:109" ht="15.75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69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33"/>
      <c r="CM122" s="195"/>
      <c r="CN122" s="195"/>
      <c r="CO122" s="195"/>
      <c r="CP122" s="195"/>
      <c r="CQ122" s="195"/>
      <c r="CR122" s="195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 s="195"/>
      <c r="DE122" s="195"/>
    </row>
    <row r="123" spans="1:109" ht="15.75">
      <c r="A123" s="193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69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33"/>
      <c r="CM123" s="195"/>
      <c r="CN123" s="195"/>
      <c r="CO123" s="195"/>
      <c r="CP123" s="195"/>
      <c r="CQ123" s="195"/>
      <c r="CR123" s="195"/>
      <c r="CS123" s="195"/>
      <c r="CT123" s="195"/>
      <c r="CU123" s="195"/>
      <c r="CV123" s="195"/>
      <c r="CW123" s="195"/>
      <c r="CX123" s="195"/>
      <c r="CY123" s="195"/>
      <c r="CZ123" s="195"/>
      <c r="DA123" s="195"/>
      <c r="DB123" s="195"/>
      <c r="DC123" s="195"/>
      <c r="DD123" s="195"/>
      <c r="DE123" s="195"/>
    </row>
    <row r="124" spans="1:109" ht="15.75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69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33"/>
      <c r="CM124" s="195"/>
      <c r="CN124" s="195"/>
      <c r="CO124" s="195"/>
      <c r="CP124" s="195"/>
      <c r="CQ124" s="195"/>
      <c r="CR124" s="195"/>
      <c r="CS124" s="195"/>
      <c r="CT124" s="195"/>
      <c r="CU124" s="195"/>
      <c r="CV124" s="195"/>
      <c r="CW124" s="195"/>
      <c r="CX124" s="195"/>
      <c r="CY124" s="195"/>
      <c r="CZ124" s="195"/>
      <c r="DA124" s="195"/>
      <c r="DB124" s="195"/>
      <c r="DC124" s="195"/>
      <c r="DD124" s="195"/>
      <c r="DE124" s="195"/>
    </row>
    <row r="125" spans="1:109" ht="15.7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1"/>
      <c r="BR125" s="191"/>
      <c r="BS125" s="191"/>
      <c r="BT125" s="169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33"/>
      <c r="CM125" s="195"/>
      <c r="CN125" s="195"/>
      <c r="CO125" s="195"/>
      <c r="CP125" s="195"/>
      <c r="CQ125" s="195"/>
      <c r="CR125" s="195"/>
      <c r="CS125" s="195"/>
      <c r="CT125" s="195"/>
      <c r="CU125" s="195"/>
      <c r="CV125" s="195"/>
      <c r="CW125" s="195"/>
      <c r="CX125" s="195"/>
      <c r="CY125" s="195"/>
      <c r="CZ125" s="195"/>
      <c r="DA125" s="195"/>
      <c r="DB125" s="195"/>
      <c r="DC125" s="195"/>
      <c r="DD125" s="195"/>
      <c r="DE125" s="195"/>
    </row>
    <row r="126" spans="1:109" ht="15.75">
      <c r="A126" s="193"/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1"/>
      <c r="BQ126" s="191"/>
      <c r="BR126" s="191"/>
      <c r="BS126" s="191"/>
      <c r="BT126" s="169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33"/>
      <c r="CM126" s="195"/>
      <c r="CN126" s="195"/>
      <c r="CO126" s="195"/>
      <c r="CP126" s="195"/>
      <c r="CQ126" s="195"/>
      <c r="CR126" s="195"/>
      <c r="CS126" s="195"/>
      <c r="CT126" s="195"/>
      <c r="CU126" s="195"/>
      <c r="CV126" s="195"/>
      <c r="CW126" s="195"/>
      <c r="CX126" s="195"/>
      <c r="CY126" s="195"/>
      <c r="CZ126" s="195"/>
      <c r="DA126" s="195"/>
      <c r="DB126" s="195"/>
      <c r="DC126" s="195"/>
      <c r="DD126" s="195"/>
      <c r="DE126" s="195"/>
    </row>
    <row r="127" spans="1:109" ht="15.75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69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33"/>
      <c r="CM127" s="195"/>
      <c r="CN127" s="195"/>
      <c r="CO127" s="195"/>
      <c r="CP127" s="195"/>
      <c r="CQ127" s="195"/>
      <c r="CR127" s="195"/>
      <c r="CS127" s="195"/>
      <c r="CT127" s="195"/>
      <c r="CU127" s="195"/>
      <c r="CV127" s="195"/>
      <c r="CW127" s="195"/>
      <c r="CX127" s="195"/>
      <c r="CY127" s="195"/>
      <c r="CZ127" s="195"/>
      <c r="DA127" s="195"/>
      <c r="DB127" s="195"/>
      <c r="DC127" s="195"/>
      <c r="DD127" s="195"/>
      <c r="DE127" s="195"/>
    </row>
    <row r="128" spans="1:109" ht="15.75">
      <c r="A128" s="187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</row>
    <row r="129" spans="1:109" ht="15.75">
      <c r="A129" s="193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92"/>
      <c r="CM129" s="195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</row>
    <row r="130" spans="1:109" ht="15.75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8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</row>
    <row r="131" spans="1:109" ht="15.75">
      <c r="A131" s="187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  <c r="BS131" s="187"/>
      <c r="BT131" s="187"/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7"/>
      <c r="DE131" s="187"/>
    </row>
    <row r="132" spans="1:109" ht="12.75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1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69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92"/>
      <c r="CM132" s="195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</row>
    <row r="133" spans="1:109" ht="12.75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</row>
    <row r="134" spans="1:109" ht="12.75">
      <c r="A134" s="193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1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69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92"/>
      <c r="CM134" s="195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</row>
    <row r="135" spans="1:109" ht="12.75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</row>
    <row r="136" spans="1:109" ht="15.75">
      <c r="A136" s="187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/>
      <c r="CK136" s="188"/>
      <c r="CL136" s="188"/>
      <c r="CM136" s="188"/>
      <c r="CN136" s="188"/>
      <c r="CO136" s="188"/>
      <c r="CP136" s="188"/>
      <c r="CQ136" s="188"/>
      <c r="CR136" s="188"/>
      <c r="CS136" s="188"/>
      <c r="CT136" s="188"/>
      <c r="CU136" s="188"/>
      <c r="CV136" s="188"/>
      <c r="CW136" s="188"/>
      <c r="CX136" s="188"/>
      <c r="CY136" s="188"/>
      <c r="CZ136" s="188"/>
      <c r="DA136" s="188"/>
      <c r="DB136" s="188"/>
      <c r="DC136" s="188"/>
      <c r="DD136" s="188"/>
      <c r="DE136" s="188"/>
    </row>
    <row r="137" spans="1:109" ht="12.75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1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69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92"/>
      <c r="CM137" s="195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</row>
    <row r="138" spans="1:109" ht="12.7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</row>
    <row r="139" spans="1:109" ht="15.75">
      <c r="A139" s="187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6"/>
      <c r="DE139" s="156"/>
    </row>
    <row r="140" spans="1:109" ht="15.75">
      <c r="A140" s="19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69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69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33"/>
      <c r="CM140" s="194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</row>
    <row r="141" spans="1:109" ht="15.75">
      <c r="A141" s="187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  <c r="DB141" s="191"/>
      <c r="DC141" s="191"/>
      <c r="DD141" s="191"/>
      <c r="DE141" s="191"/>
    </row>
    <row r="142" spans="1:109" ht="15.7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69"/>
      <c r="CF142" s="169"/>
      <c r="CG142" s="169"/>
      <c r="CH142" s="169"/>
      <c r="CI142" s="169"/>
      <c r="CJ142" s="169"/>
      <c r="CK142" s="169"/>
      <c r="CL142" s="33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</row>
    <row r="143" spans="1:109" ht="15.75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33"/>
      <c r="CM143" s="80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  <c r="DE143" s="169"/>
    </row>
    <row r="144" spans="1:109" ht="15.75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  <c r="CG144" s="169"/>
      <c r="CH144" s="169"/>
      <c r="CI144" s="169"/>
      <c r="CJ144" s="169"/>
      <c r="CK144" s="169"/>
      <c r="CL144" s="33"/>
      <c r="CM144" s="80"/>
      <c r="CN144" s="192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69"/>
      <c r="DE144" s="169"/>
    </row>
    <row r="145" spans="1:109" ht="15.75">
      <c r="A145" s="187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6"/>
      <c r="DC145" s="156"/>
      <c r="DD145" s="156"/>
      <c r="DE145" s="156"/>
    </row>
    <row r="146" spans="1:109" ht="15.75">
      <c r="A146" s="187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9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2"/>
      <c r="CM146" s="190"/>
      <c r="CN146" s="189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9"/>
      <c r="CY146" s="189"/>
      <c r="CZ146" s="189"/>
      <c r="DA146" s="189"/>
      <c r="DB146" s="189"/>
      <c r="DC146" s="189"/>
      <c r="DD146" s="189"/>
      <c r="DE146" s="189"/>
    </row>
    <row r="147" spans="1:109" ht="15.75">
      <c r="A147" s="2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33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</row>
    <row r="148" spans="1:109" ht="15.75">
      <c r="A148" s="66"/>
      <c r="B148" s="66"/>
      <c r="C148" s="66"/>
      <c r="D148" s="66"/>
      <c r="E148" s="66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</row>
    <row r="149" spans="1:109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</row>
    <row r="151" spans="1:109" ht="12.75">
      <c r="A151" s="1">
        <v>4048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</row>
  </sheetData>
  <sheetProtection/>
  <mergeCells count="316">
    <mergeCell ref="A145:DE145"/>
    <mergeCell ref="A146:AR146"/>
    <mergeCell ref="AS146:BS146"/>
    <mergeCell ref="CM146:DE146"/>
    <mergeCell ref="A143:AR143"/>
    <mergeCell ref="AS143:BS143"/>
    <mergeCell ref="BT143:CK143"/>
    <mergeCell ref="CN143:DE143"/>
    <mergeCell ref="A144:AR144"/>
    <mergeCell ref="AS144:BS144"/>
    <mergeCell ref="BT144:CK144"/>
    <mergeCell ref="CN144:DE144"/>
    <mergeCell ref="A140:AR140"/>
    <mergeCell ref="AS140:BS140"/>
    <mergeCell ref="BT140:CK140"/>
    <mergeCell ref="CM140:DE140"/>
    <mergeCell ref="A141:DE141"/>
    <mergeCell ref="A142:AR142"/>
    <mergeCell ref="AS142:BS142"/>
    <mergeCell ref="BT142:CK142"/>
    <mergeCell ref="CM142:DE142"/>
    <mergeCell ref="A137:AR138"/>
    <mergeCell ref="AS137:BS138"/>
    <mergeCell ref="BT137:CK138"/>
    <mergeCell ref="CL137:CL138"/>
    <mergeCell ref="CM137:DE138"/>
    <mergeCell ref="A139:DE139"/>
    <mergeCell ref="A134:AR135"/>
    <mergeCell ref="AS134:BS135"/>
    <mergeCell ref="BT134:CK135"/>
    <mergeCell ref="CL134:CL135"/>
    <mergeCell ref="CM134:DE135"/>
    <mergeCell ref="A136:DE136"/>
    <mergeCell ref="A131:DE131"/>
    <mergeCell ref="A132:AR133"/>
    <mergeCell ref="AS132:BS133"/>
    <mergeCell ref="BT132:CK133"/>
    <mergeCell ref="CL132:CL133"/>
    <mergeCell ref="CM132:DE133"/>
    <mergeCell ref="A128:DE128"/>
    <mergeCell ref="A129:AR130"/>
    <mergeCell ref="AS129:BS129"/>
    <mergeCell ref="BT129:CK130"/>
    <mergeCell ref="CL129:CL130"/>
    <mergeCell ref="CM129:DE130"/>
    <mergeCell ref="AS130:BS130"/>
    <mergeCell ref="A126:AR126"/>
    <mergeCell ref="AS126:BS126"/>
    <mergeCell ref="BT126:CK126"/>
    <mergeCell ref="CM126:DE126"/>
    <mergeCell ref="A127:AR127"/>
    <mergeCell ref="AS127:BS127"/>
    <mergeCell ref="BT127:CK127"/>
    <mergeCell ref="CM127:DE127"/>
    <mergeCell ref="A124:AR124"/>
    <mergeCell ref="AS124:BS124"/>
    <mergeCell ref="BT124:CK124"/>
    <mergeCell ref="CM124:DE124"/>
    <mergeCell ref="A125:AR125"/>
    <mergeCell ref="AS125:BS125"/>
    <mergeCell ref="BT125:CK125"/>
    <mergeCell ref="CM125:DE125"/>
    <mergeCell ref="A122:AR122"/>
    <mergeCell ref="AS122:BS122"/>
    <mergeCell ref="BT122:CK122"/>
    <mergeCell ref="CM122:DE122"/>
    <mergeCell ref="A123:AR123"/>
    <mergeCell ref="AS123:BS123"/>
    <mergeCell ref="BT123:CK123"/>
    <mergeCell ref="CM123:DE123"/>
    <mergeCell ref="A120:AR120"/>
    <mergeCell ref="AS120:BS120"/>
    <mergeCell ref="BT120:CK120"/>
    <mergeCell ref="CM120:DE120"/>
    <mergeCell ref="A121:AR121"/>
    <mergeCell ref="AS121:BS121"/>
    <mergeCell ref="BT121:CK121"/>
    <mergeCell ref="CM121:DE121"/>
    <mergeCell ref="BT113:CK114"/>
    <mergeCell ref="CL113:CL114"/>
    <mergeCell ref="CM113:DE114"/>
    <mergeCell ref="A114:AR114"/>
    <mergeCell ref="AS114:BS114"/>
    <mergeCell ref="A115:AR119"/>
    <mergeCell ref="AS115:BS119"/>
    <mergeCell ref="BT115:CK119"/>
    <mergeCell ref="CL115:CL119"/>
    <mergeCell ref="CM115:DE119"/>
    <mergeCell ref="A111:AR112"/>
    <mergeCell ref="AS111:BS111"/>
    <mergeCell ref="BT111:CK112"/>
    <mergeCell ref="CL111:CL112"/>
    <mergeCell ref="CM111:DE112"/>
    <mergeCell ref="AS112:BS112"/>
    <mergeCell ref="A108:AR109"/>
    <mergeCell ref="AS108:BS109"/>
    <mergeCell ref="BT108:CK109"/>
    <mergeCell ref="CL108:CL109"/>
    <mergeCell ref="CM108:DE109"/>
    <mergeCell ref="A110:DE110"/>
    <mergeCell ref="A106:AR107"/>
    <mergeCell ref="AS106:BS106"/>
    <mergeCell ref="BT106:CK107"/>
    <mergeCell ref="CL106:CL107"/>
    <mergeCell ref="CM106:DE107"/>
    <mergeCell ref="AS107:BS107"/>
    <mergeCell ref="A104:AR105"/>
    <mergeCell ref="AS104:BS104"/>
    <mergeCell ref="BT104:CK105"/>
    <mergeCell ref="CL104:CL105"/>
    <mergeCell ref="CM104:DE105"/>
    <mergeCell ref="AS105:BS105"/>
    <mergeCell ref="AS100:BS100"/>
    <mergeCell ref="A101:DE101"/>
    <mergeCell ref="A102:AR103"/>
    <mergeCell ref="AS102:BS102"/>
    <mergeCell ref="BT102:CK103"/>
    <mergeCell ref="CL102:CL103"/>
    <mergeCell ref="CM102:DE103"/>
    <mergeCell ref="AS103:BS103"/>
    <mergeCell ref="A97:AR98"/>
    <mergeCell ref="AS97:BS98"/>
    <mergeCell ref="BT97:CK98"/>
    <mergeCell ref="CL97:CL98"/>
    <mergeCell ref="CM97:DE98"/>
    <mergeCell ref="A99:AR100"/>
    <mergeCell ref="AS99:BS99"/>
    <mergeCell ref="BT99:CK100"/>
    <mergeCell ref="CL99:CL100"/>
    <mergeCell ref="CM99:DE100"/>
    <mergeCell ref="A95:AR96"/>
    <mergeCell ref="AS95:BS95"/>
    <mergeCell ref="BT95:CK96"/>
    <mergeCell ref="CL95:CL96"/>
    <mergeCell ref="CM95:DE96"/>
    <mergeCell ref="AS96:BS96"/>
    <mergeCell ref="A92:AR92"/>
    <mergeCell ref="AS92:BS92"/>
    <mergeCell ref="BT92:CK92"/>
    <mergeCell ref="CM92:DE92"/>
    <mergeCell ref="A93:DE93"/>
    <mergeCell ref="A94:DE94"/>
    <mergeCell ref="BP83:CN83"/>
    <mergeCell ref="A86:DE86"/>
    <mergeCell ref="A87:DE87"/>
    <mergeCell ref="A88:DE88"/>
    <mergeCell ref="A89:DE89"/>
    <mergeCell ref="G90:DE90"/>
    <mergeCell ref="DF44:DF48"/>
    <mergeCell ref="A49:AR49"/>
    <mergeCell ref="AZ80:DE80"/>
    <mergeCell ref="AZ81:DE81"/>
    <mergeCell ref="BH82:BL82"/>
    <mergeCell ref="BP82:CN82"/>
    <mergeCell ref="CO82:CT82"/>
    <mergeCell ref="CU82:CW82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16"/>
  <sheetViews>
    <sheetView zoomScalePageLayoutView="0" workbookViewId="0" topLeftCell="A1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1296.9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11516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11516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4824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4824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8.2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467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467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9493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9493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11205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11205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3891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3891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17119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17119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21632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21632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7781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7781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7781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7781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1556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1556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3735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3735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1556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1556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1556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1556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311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311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1556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1556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1556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1556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1245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1245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35172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35172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1401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1401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934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934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23344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23344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146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19609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19609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189240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12" s="36" customFormat="1" ht="12.75">
      <c r="A79" s="1">
        <v>1587.4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/>
      <c r="DG79"/>
      <c r="DH79" s="40"/>
    </row>
    <row r="80" spans="1:109" ht="12.75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1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69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92"/>
      <c r="CM80" s="195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</row>
    <row r="81" spans="1:109" ht="12.75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92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</row>
    <row r="82" spans="1:109" ht="12.75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92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</row>
    <row r="83" spans="1:109" ht="12.75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92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</row>
    <row r="84" spans="1:109" ht="12.75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92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</row>
    <row r="85" spans="1:109" ht="15.7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69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33"/>
      <c r="CM85" s="195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</row>
    <row r="86" spans="1:109" ht="15.7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69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33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</row>
    <row r="87" spans="1:109" ht="15.7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69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33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</row>
    <row r="88" spans="1:109" ht="15.7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69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33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</row>
    <row r="89" spans="1:109" ht="15.7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69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33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</row>
    <row r="90" spans="1:109" ht="15.7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69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33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</row>
    <row r="91" spans="1:109" ht="15.7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69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33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</row>
    <row r="92" spans="1:109" ht="15.7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69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33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</row>
    <row r="93" spans="1:109" ht="15.75">
      <c r="A93" s="187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</row>
    <row r="94" spans="1:109" ht="15.7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92"/>
      <c r="CM94" s="195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</row>
    <row r="95" spans="1:109" ht="15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8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</row>
    <row r="96" spans="1:109" ht="15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7"/>
      <c r="DE96" s="187"/>
    </row>
    <row r="97" spans="1:109" ht="12.7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1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69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92"/>
      <c r="CM97" s="195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</row>
    <row r="98" spans="1:109" ht="12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</row>
    <row r="99" spans="1:109" ht="12.75">
      <c r="A99" s="193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1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69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92"/>
      <c r="CM99" s="195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</row>
    <row r="100" spans="1:109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</row>
    <row r="101" spans="1:109" ht="15.75">
      <c r="A101" s="187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  <c r="DE101" s="188"/>
    </row>
    <row r="102" spans="1:109" ht="12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1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69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92"/>
      <c r="CM102" s="195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</row>
    <row r="103" spans="1:109" ht="12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</row>
    <row r="104" spans="1:109" ht="15.75">
      <c r="A104" s="187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</row>
    <row r="105" spans="1:109" ht="15.75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69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69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33"/>
      <c r="CM105" s="194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</row>
    <row r="106" spans="1:109" ht="15.75">
      <c r="A106" s="187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</row>
    <row r="107" spans="1:109" ht="15.7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33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</row>
    <row r="108" spans="1:109" ht="15.7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33"/>
      <c r="CM108" s="80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</row>
    <row r="109" spans="1:109" ht="15.7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33"/>
      <c r="CM109" s="80"/>
      <c r="CN109" s="192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</row>
    <row r="110" spans="1:109" ht="15.75">
      <c r="A110" s="187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</row>
    <row r="111" spans="1:109" ht="15.75">
      <c r="A111" s="187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9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2"/>
      <c r="CM111" s="190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89"/>
      <c r="CY111" s="189"/>
      <c r="CZ111" s="189"/>
      <c r="DA111" s="189"/>
      <c r="DB111" s="189"/>
      <c r="DC111" s="189"/>
      <c r="DD111" s="189"/>
      <c r="DE111" s="189"/>
    </row>
    <row r="112" spans="1:109" ht="15.75">
      <c r="A112" s="2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33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</row>
    <row r="113" spans="1:109" ht="15.75">
      <c r="A113" s="66"/>
      <c r="B113" s="66"/>
      <c r="C113" s="66"/>
      <c r="D113" s="66"/>
      <c r="E113" s="66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</row>
    <row r="114" spans="1:109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</row>
    <row r="116" spans="1:109" ht="12.75">
      <c r="A116" s="1">
        <v>4048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</sheetData>
  <sheetProtection/>
  <mergeCells count="245">
    <mergeCell ref="A110:DE110"/>
    <mergeCell ref="A111:AR111"/>
    <mergeCell ref="AS111:BS111"/>
    <mergeCell ref="CM111:DE111"/>
    <mergeCell ref="A108:AR108"/>
    <mergeCell ref="AS108:BS108"/>
    <mergeCell ref="BT108:CK108"/>
    <mergeCell ref="CN108:DE108"/>
    <mergeCell ref="A109:AR109"/>
    <mergeCell ref="AS109:BS109"/>
    <mergeCell ref="BT109:CK109"/>
    <mergeCell ref="CN109:DE109"/>
    <mergeCell ref="A105:AR105"/>
    <mergeCell ref="AS105:BS105"/>
    <mergeCell ref="BT105:CK105"/>
    <mergeCell ref="CM105:DE105"/>
    <mergeCell ref="A106:DE106"/>
    <mergeCell ref="A107:AR107"/>
    <mergeCell ref="AS107:BS107"/>
    <mergeCell ref="BT107:CK107"/>
    <mergeCell ref="CM107:DE107"/>
    <mergeCell ref="A102:AR103"/>
    <mergeCell ref="AS102:BS103"/>
    <mergeCell ref="BT102:CK103"/>
    <mergeCell ref="CL102:CL103"/>
    <mergeCell ref="CM102:DE103"/>
    <mergeCell ref="A104:DE104"/>
    <mergeCell ref="A99:AR100"/>
    <mergeCell ref="AS99:BS100"/>
    <mergeCell ref="BT99:CK100"/>
    <mergeCell ref="CL99:CL100"/>
    <mergeCell ref="CM99:DE100"/>
    <mergeCell ref="A101:DE101"/>
    <mergeCell ref="A96:DE96"/>
    <mergeCell ref="A97:AR98"/>
    <mergeCell ref="AS97:BS98"/>
    <mergeCell ref="BT97:CK98"/>
    <mergeCell ref="CL97:CL98"/>
    <mergeCell ref="CM97:DE98"/>
    <mergeCell ref="A93:DE93"/>
    <mergeCell ref="A94:AR95"/>
    <mergeCell ref="AS94:BS94"/>
    <mergeCell ref="BT94:CK95"/>
    <mergeCell ref="CL94:CL95"/>
    <mergeCell ref="CM94:DE95"/>
    <mergeCell ref="AS95:BS95"/>
    <mergeCell ref="A91:AR91"/>
    <mergeCell ref="AS91:BS91"/>
    <mergeCell ref="BT91:CK91"/>
    <mergeCell ref="CM91:DE91"/>
    <mergeCell ref="A92:AR92"/>
    <mergeCell ref="AS92:BS92"/>
    <mergeCell ref="BT92:CK92"/>
    <mergeCell ref="CM92:DE92"/>
    <mergeCell ref="A89:AR89"/>
    <mergeCell ref="AS89:BS89"/>
    <mergeCell ref="BT89:CK89"/>
    <mergeCell ref="CM89:DE89"/>
    <mergeCell ref="A90:AR90"/>
    <mergeCell ref="AS90:BS90"/>
    <mergeCell ref="BT90:CK90"/>
    <mergeCell ref="CM90:DE90"/>
    <mergeCell ref="A87:AR87"/>
    <mergeCell ref="AS87:BS87"/>
    <mergeCell ref="BT87:CK87"/>
    <mergeCell ref="CM87:DE87"/>
    <mergeCell ref="A88:AR88"/>
    <mergeCell ref="AS88:BS88"/>
    <mergeCell ref="BT88:CK88"/>
    <mergeCell ref="CM88:DE88"/>
    <mergeCell ref="A85:AR85"/>
    <mergeCell ref="AS85:BS85"/>
    <mergeCell ref="BT85:CK85"/>
    <mergeCell ref="CM85:DE85"/>
    <mergeCell ref="A86:AR86"/>
    <mergeCell ref="AS86:BS86"/>
    <mergeCell ref="BT86:CK86"/>
    <mergeCell ref="CM86:DE86"/>
    <mergeCell ref="DF44:DF48"/>
    <mergeCell ref="A49:AR49"/>
    <mergeCell ref="A80:AR84"/>
    <mergeCell ref="AS80:BS84"/>
    <mergeCell ref="BT80:CK84"/>
    <mergeCell ref="CL80:CL84"/>
    <mergeCell ref="CM80:DE84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146"/>
  <sheetViews>
    <sheetView zoomScalePageLayoutView="0" workbookViewId="0" topLeftCell="A7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828.6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7358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7358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3082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3082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8.2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298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298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6065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6065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7159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7159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2486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2486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10938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10938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13821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13821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4972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4972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4972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4972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994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994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2386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2386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994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994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994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994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199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199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994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994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994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994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795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795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22472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22472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895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895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597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597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14915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14915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12528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12528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120908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09" ht="15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</row>
    <row r="80" spans="1:109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</row>
    <row r="81" spans="1:109" ht="16.5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  <c r="DA81" s="202"/>
      <c r="DB81" s="202"/>
      <c r="DC81" s="202"/>
      <c r="DD81" s="202"/>
      <c r="DE81" s="202"/>
    </row>
    <row r="82" spans="1:109" ht="16.5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</row>
    <row r="83" spans="1:109" ht="16.5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</row>
    <row r="84" spans="1:109" ht="16.5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</row>
    <row r="85" spans="1:109" ht="15.75">
      <c r="A85" s="11"/>
      <c r="B85" s="11"/>
      <c r="C85" s="11"/>
      <c r="D85" s="11"/>
      <c r="E85" s="11"/>
      <c r="F85" s="11"/>
      <c r="G85" s="179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0"/>
      <c r="CZ85" s="180"/>
      <c r="DA85" s="180"/>
      <c r="DB85" s="180"/>
      <c r="DC85" s="180"/>
      <c r="DD85" s="180"/>
      <c r="DE85" s="180"/>
    </row>
    <row r="86" spans="1:109" ht="15.75">
      <c r="A86" s="11"/>
      <c r="B86" s="11"/>
      <c r="C86" s="11"/>
      <c r="D86" s="11"/>
      <c r="E86" s="11"/>
      <c r="F86" s="11"/>
      <c r="G86" s="34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</row>
    <row r="87" spans="1:109" ht="15.7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72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</row>
    <row r="88" spans="1:109" ht="15.75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</row>
    <row r="89" spans="1:109" ht="15.75">
      <c r="A89" s="187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</row>
    <row r="90" spans="1:109" ht="15.7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92"/>
      <c r="CM90" s="195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</row>
    <row r="91" spans="1:109" ht="15.7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8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</row>
    <row r="92" spans="1:109" ht="12.7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69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92"/>
      <c r="CM92" s="195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</row>
    <row r="93" spans="1:109" ht="12.7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</row>
    <row r="94" spans="1:109" ht="15.7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92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</row>
    <row r="95" spans="1:109" ht="15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</row>
    <row r="96" spans="1:109" ht="15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7"/>
      <c r="DE96" s="187"/>
    </row>
    <row r="97" spans="1:109" ht="15.7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92"/>
      <c r="CM97" s="195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</row>
    <row r="98" spans="1:109" ht="15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8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</row>
    <row r="99" spans="1:109" ht="15.75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92"/>
      <c r="CM99" s="195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</row>
    <row r="100" spans="1:109" ht="15.7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8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56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</row>
    <row r="101" spans="1:109" ht="15.75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92"/>
      <c r="CM101" s="195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</row>
    <row r="102" spans="1:109" ht="15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8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</row>
    <row r="103" spans="1:109" ht="12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1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69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92"/>
      <c r="CM103" s="195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</row>
    <row r="104" spans="1:109" ht="12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</row>
    <row r="105" spans="1:109" ht="15.75">
      <c r="A105" s="187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  <c r="CP105" s="188"/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8"/>
      <c r="DE105" s="188"/>
    </row>
    <row r="106" spans="1:109" ht="15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92"/>
      <c r="CM106" s="195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</row>
    <row r="107" spans="1:109" ht="15.75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8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</row>
    <row r="108" spans="1:109" ht="15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11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169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92"/>
      <c r="CM108" s="195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</row>
    <row r="109" spans="1:109" ht="15.7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</row>
    <row r="110" spans="1:109" ht="12.7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1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69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92"/>
      <c r="CM110" s="195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</row>
    <row r="111" spans="1:109" ht="12.7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92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</row>
    <row r="112" spans="1:109" ht="12.7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92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</row>
    <row r="113" spans="1:109" ht="12.75">
      <c r="A113" s="193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92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</row>
    <row r="114" spans="1:109" ht="12.7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92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</row>
    <row r="115" spans="1:109" ht="15.7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69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33"/>
      <c r="CM115" s="195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</row>
    <row r="116" spans="1:109" ht="15.75">
      <c r="A116" s="193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69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33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</row>
    <row r="117" spans="1:109" ht="15.75">
      <c r="A117" s="193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69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33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</row>
    <row r="118" spans="1:109" ht="15.7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69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33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</row>
    <row r="119" spans="1:109" ht="15.75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69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33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</row>
    <row r="120" spans="1:109" ht="15.75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69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33"/>
      <c r="CM120" s="195"/>
      <c r="CN120" s="195"/>
      <c r="CO120" s="195"/>
      <c r="CP120" s="195"/>
      <c r="CQ120" s="195"/>
      <c r="CR120" s="195"/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  <c r="DE120" s="195"/>
    </row>
    <row r="121" spans="1:109" ht="15.75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69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33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</row>
    <row r="122" spans="1:109" ht="15.75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69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33"/>
      <c r="CM122" s="195"/>
      <c r="CN122" s="195"/>
      <c r="CO122" s="195"/>
      <c r="CP122" s="195"/>
      <c r="CQ122" s="195"/>
      <c r="CR122" s="195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 s="195"/>
      <c r="DE122" s="195"/>
    </row>
    <row r="123" spans="1:109" ht="15.75">
      <c r="A123" s="187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</row>
    <row r="124" spans="1:109" ht="15.75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92"/>
      <c r="CM124" s="195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</row>
    <row r="125" spans="1:109" ht="15.7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8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</row>
    <row r="126" spans="1:109" ht="15.75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7"/>
      <c r="BG126" s="187"/>
      <c r="BH126" s="187"/>
      <c r="BI126" s="187"/>
      <c r="BJ126" s="187"/>
      <c r="BK126" s="187"/>
      <c r="BL126" s="187"/>
      <c r="BM126" s="187"/>
      <c r="BN126" s="187"/>
      <c r="BO126" s="187"/>
      <c r="BP126" s="187"/>
      <c r="BQ126" s="187"/>
      <c r="BR126" s="187"/>
      <c r="BS126" s="187"/>
      <c r="BT126" s="187"/>
      <c r="BU126" s="187"/>
      <c r="BV126" s="187"/>
      <c r="BW126" s="187"/>
      <c r="BX126" s="187"/>
      <c r="BY126" s="187"/>
      <c r="BZ126" s="187"/>
      <c r="CA126" s="187"/>
      <c r="CB126" s="187"/>
      <c r="CC126" s="187"/>
      <c r="CD126" s="187"/>
      <c r="CE126" s="187"/>
      <c r="CF126" s="187"/>
      <c r="CG126" s="187"/>
      <c r="CH126" s="187"/>
      <c r="CI126" s="187"/>
      <c r="CJ126" s="187"/>
      <c r="CK126" s="187"/>
      <c r="CL126" s="187"/>
      <c r="CM126" s="187"/>
      <c r="CN126" s="187"/>
      <c r="CO126" s="187"/>
      <c r="CP126" s="187"/>
      <c r="CQ126" s="187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7"/>
      <c r="DE126" s="187"/>
    </row>
    <row r="127" spans="1:109" ht="12.75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1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69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92"/>
      <c r="CM127" s="195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7"/>
    </row>
    <row r="128" spans="1:109" ht="12.75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</row>
    <row r="129" spans="1:109" ht="12.75">
      <c r="A129" s="193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1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69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92"/>
      <c r="CM129" s="195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</row>
    <row r="130" spans="1:109" ht="12.75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</row>
    <row r="131" spans="1:109" ht="15.75">
      <c r="A131" s="187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8"/>
      <c r="CH131" s="188"/>
      <c r="CI131" s="188"/>
      <c r="CJ131" s="188"/>
      <c r="CK131" s="188"/>
      <c r="CL131" s="188"/>
      <c r="CM131" s="188"/>
      <c r="CN131" s="188"/>
      <c r="CO131" s="188"/>
      <c r="CP131" s="188"/>
      <c r="CQ131" s="188"/>
      <c r="CR131" s="188"/>
      <c r="CS131" s="188"/>
      <c r="CT131" s="188"/>
      <c r="CU131" s="188"/>
      <c r="CV131" s="188"/>
      <c r="CW131" s="188"/>
      <c r="CX131" s="188"/>
      <c r="CY131" s="188"/>
      <c r="CZ131" s="188"/>
      <c r="DA131" s="188"/>
      <c r="DB131" s="188"/>
      <c r="DC131" s="188"/>
      <c r="DD131" s="188"/>
      <c r="DE131" s="188"/>
    </row>
    <row r="132" spans="1:109" ht="12.75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1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69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92"/>
      <c r="CM132" s="195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</row>
    <row r="133" spans="1:109" ht="12.75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</row>
    <row r="134" spans="1:109" ht="15.75">
      <c r="A134" s="187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6"/>
    </row>
    <row r="135" spans="1:109" ht="15.75">
      <c r="A135" s="193"/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69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69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33"/>
      <c r="CM135" s="194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</row>
    <row r="136" spans="1:109" ht="15.75">
      <c r="A136" s="187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191"/>
      <c r="BY136" s="191"/>
      <c r="BZ136" s="191"/>
      <c r="CA136" s="191"/>
      <c r="CB136" s="191"/>
      <c r="CC136" s="191"/>
      <c r="CD136" s="191"/>
      <c r="CE136" s="191"/>
      <c r="CF136" s="191"/>
      <c r="CG136" s="191"/>
      <c r="CH136" s="191"/>
      <c r="CI136" s="191"/>
      <c r="CJ136" s="191"/>
      <c r="CK136" s="191"/>
      <c r="CL136" s="191"/>
      <c r="CM136" s="191"/>
      <c r="CN136" s="191"/>
      <c r="CO136" s="191"/>
      <c r="CP136" s="191"/>
      <c r="CQ136" s="191"/>
      <c r="CR136" s="191"/>
      <c r="CS136" s="191"/>
      <c r="CT136" s="191"/>
      <c r="CU136" s="191"/>
      <c r="CV136" s="191"/>
      <c r="CW136" s="191"/>
      <c r="CX136" s="191"/>
      <c r="CY136" s="191"/>
      <c r="CZ136" s="191"/>
      <c r="DA136" s="191"/>
      <c r="DB136" s="191"/>
      <c r="DC136" s="191"/>
      <c r="DD136" s="191"/>
      <c r="DE136" s="191"/>
    </row>
    <row r="137" spans="1:109" ht="15.75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33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</row>
    <row r="138" spans="1:109" ht="15.75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33"/>
      <c r="CM138" s="80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</row>
    <row r="139" spans="1:109" ht="15.7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33"/>
      <c r="CM139" s="80"/>
      <c r="CN139" s="192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</row>
    <row r="140" spans="1:109" ht="15.75">
      <c r="A140" s="187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</row>
    <row r="141" spans="1:109" ht="15.75">
      <c r="A141" s="187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9"/>
      <c r="AT141" s="188"/>
      <c r="AU141" s="188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/>
      <c r="BH141" s="188"/>
      <c r="BI141" s="188"/>
      <c r="BJ141" s="188"/>
      <c r="BK141" s="188"/>
      <c r="BL141" s="188"/>
      <c r="BM141" s="188"/>
      <c r="BN141" s="188"/>
      <c r="BO141" s="188"/>
      <c r="BP141" s="188"/>
      <c r="BQ141" s="188"/>
      <c r="BR141" s="188"/>
      <c r="BS141" s="188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2"/>
      <c r="CM141" s="190"/>
      <c r="CN141" s="189"/>
      <c r="CO141" s="189"/>
      <c r="CP141" s="189"/>
      <c r="CQ141" s="189"/>
      <c r="CR141" s="189"/>
      <c r="CS141" s="189"/>
      <c r="CT141" s="189"/>
      <c r="CU141" s="189"/>
      <c r="CV141" s="189"/>
      <c r="CW141" s="189"/>
      <c r="CX141" s="189"/>
      <c r="CY141" s="189"/>
      <c r="CZ141" s="189"/>
      <c r="DA141" s="189"/>
      <c r="DB141" s="189"/>
      <c r="DC141" s="189"/>
      <c r="DD141" s="189"/>
      <c r="DE141" s="189"/>
    </row>
    <row r="142" spans="1:109" ht="15.75">
      <c r="A142" s="2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33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</row>
    <row r="143" spans="1:109" ht="15.75">
      <c r="A143" s="66"/>
      <c r="B143" s="66"/>
      <c r="C143" s="66"/>
      <c r="D143" s="66"/>
      <c r="E143" s="66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</row>
    <row r="144" spans="1:109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</row>
    <row r="146" spans="1:109" ht="12.75">
      <c r="A146" s="1">
        <v>4048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</sheetData>
  <sheetProtection/>
  <mergeCells count="309">
    <mergeCell ref="A140:DE140"/>
    <mergeCell ref="A141:AR141"/>
    <mergeCell ref="AS141:BS141"/>
    <mergeCell ref="CM141:DE141"/>
    <mergeCell ref="A138:AR138"/>
    <mergeCell ref="AS138:BS138"/>
    <mergeCell ref="BT138:CK138"/>
    <mergeCell ref="CN138:DE138"/>
    <mergeCell ref="A139:AR139"/>
    <mergeCell ref="AS139:BS139"/>
    <mergeCell ref="BT139:CK139"/>
    <mergeCell ref="CN139:DE139"/>
    <mergeCell ref="A135:AR135"/>
    <mergeCell ref="AS135:BS135"/>
    <mergeCell ref="BT135:CK135"/>
    <mergeCell ref="CM135:DE135"/>
    <mergeCell ref="A136:DE136"/>
    <mergeCell ref="A137:AR137"/>
    <mergeCell ref="AS137:BS137"/>
    <mergeCell ref="BT137:CK137"/>
    <mergeCell ref="CM137:DE137"/>
    <mergeCell ref="A132:AR133"/>
    <mergeCell ref="AS132:BS133"/>
    <mergeCell ref="BT132:CK133"/>
    <mergeCell ref="CL132:CL133"/>
    <mergeCell ref="CM132:DE133"/>
    <mergeCell ref="A134:DE134"/>
    <mergeCell ref="A129:AR130"/>
    <mergeCell ref="AS129:BS130"/>
    <mergeCell ref="BT129:CK130"/>
    <mergeCell ref="CL129:CL130"/>
    <mergeCell ref="CM129:DE130"/>
    <mergeCell ref="A131:DE131"/>
    <mergeCell ref="A126:DE126"/>
    <mergeCell ref="A127:AR128"/>
    <mergeCell ref="AS127:BS128"/>
    <mergeCell ref="BT127:CK128"/>
    <mergeCell ref="CL127:CL128"/>
    <mergeCell ref="CM127:DE128"/>
    <mergeCell ref="A123:DE123"/>
    <mergeCell ref="A124:AR125"/>
    <mergeCell ref="AS124:BS124"/>
    <mergeCell ref="BT124:CK125"/>
    <mergeCell ref="CL124:CL125"/>
    <mergeCell ref="CM124:DE125"/>
    <mergeCell ref="AS125:BS125"/>
    <mergeCell ref="A121:AR121"/>
    <mergeCell ref="AS121:BS121"/>
    <mergeCell ref="BT121:CK121"/>
    <mergeCell ref="CM121:DE121"/>
    <mergeCell ref="A122:AR122"/>
    <mergeCell ref="AS122:BS122"/>
    <mergeCell ref="BT122:CK122"/>
    <mergeCell ref="CM122:DE122"/>
    <mergeCell ref="A119:AR119"/>
    <mergeCell ref="AS119:BS119"/>
    <mergeCell ref="BT119:CK119"/>
    <mergeCell ref="CM119:DE119"/>
    <mergeCell ref="A120:AR120"/>
    <mergeCell ref="AS120:BS120"/>
    <mergeCell ref="BT120:CK120"/>
    <mergeCell ref="CM120:DE120"/>
    <mergeCell ref="A117:AR117"/>
    <mergeCell ref="AS117:BS117"/>
    <mergeCell ref="BT117:CK117"/>
    <mergeCell ref="CM117:DE117"/>
    <mergeCell ref="A118:AR118"/>
    <mergeCell ref="AS118:BS118"/>
    <mergeCell ref="BT118:CK118"/>
    <mergeCell ref="CM118:DE118"/>
    <mergeCell ref="A115:AR115"/>
    <mergeCell ref="AS115:BS115"/>
    <mergeCell ref="BT115:CK115"/>
    <mergeCell ref="CM115:DE115"/>
    <mergeCell ref="A116:AR116"/>
    <mergeCell ref="AS116:BS116"/>
    <mergeCell ref="BT116:CK116"/>
    <mergeCell ref="CM116:DE116"/>
    <mergeCell ref="BT108:CK109"/>
    <mergeCell ref="CL108:CL109"/>
    <mergeCell ref="CM108:DE109"/>
    <mergeCell ref="A109:AR109"/>
    <mergeCell ref="AS109:BS109"/>
    <mergeCell ref="A110:AR114"/>
    <mergeCell ref="AS110:BS114"/>
    <mergeCell ref="BT110:CK114"/>
    <mergeCell ref="CL110:CL114"/>
    <mergeCell ref="CM110:DE114"/>
    <mergeCell ref="A106:AR107"/>
    <mergeCell ref="AS106:BS106"/>
    <mergeCell ref="BT106:CK107"/>
    <mergeCell ref="CL106:CL107"/>
    <mergeCell ref="CM106:DE107"/>
    <mergeCell ref="AS107:BS107"/>
    <mergeCell ref="A103:AR104"/>
    <mergeCell ref="AS103:BS104"/>
    <mergeCell ref="BT103:CK104"/>
    <mergeCell ref="CL103:CL104"/>
    <mergeCell ref="CM103:DE104"/>
    <mergeCell ref="A105:DE105"/>
    <mergeCell ref="A101:AR102"/>
    <mergeCell ref="AS101:BS101"/>
    <mergeCell ref="BT101:CK102"/>
    <mergeCell ref="CL101:CL102"/>
    <mergeCell ref="CM101:DE102"/>
    <mergeCell ref="AS102:BS102"/>
    <mergeCell ref="A99:AR100"/>
    <mergeCell ref="AS99:BS99"/>
    <mergeCell ref="BT99:CK100"/>
    <mergeCell ref="CL99:CL100"/>
    <mergeCell ref="CM99:DE100"/>
    <mergeCell ref="AS100:BS100"/>
    <mergeCell ref="AS95:BS95"/>
    <mergeCell ref="A96:DE96"/>
    <mergeCell ref="A97:AR98"/>
    <mergeCell ref="AS97:BS97"/>
    <mergeCell ref="BT97:CK98"/>
    <mergeCell ref="CL97:CL98"/>
    <mergeCell ref="CM97:DE98"/>
    <mergeCell ref="AS98:BS98"/>
    <mergeCell ref="A92:AR93"/>
    <mergeCell ref="AS92:BS93"/>
    <mergeCell ref="BT92:CK93"/>
    <mergeCell ref="CL92:CL93"/>
    <mergeCell ref="CM92:DE93"/>
    <mergeCell ref="A94:AR95"/>
    <mergeCell ref="AS94:BS94"/>
    <mergeCell ref="BT94:CK95"/>
    <mergeCell ref="CL94:CL95"/>
    <mergeCell ref="CM94:DE95"/>
    <mergeCell ref="A89:DE89"/>
    <mergeCell ref="A90:AR91"/>
    <mergeCell ref="AS90:BS90"/>
    <mergeCell ref="BT90:CK91"/>
    <mergeCell ref="CL90:CL91"/>
    <mergeCell ref="CM90:DE91"/>
    <mergeCell ref="AS91:BS91"/>
    <mergeCell ref="G85:DE85"/>
    <mergeCell ref="A87:AR87"/>
    <mergeCell ref="AS87:BS87"/>
    <mergeCell ref="BT87:CK87"/>
    <mergeCell ref="CM87:DE87"/>
    <mergeCell ref="A88:DE88"/>
    <mergeCell ref="DF44:DF48"/>
    <mergeCell ref="A49:AR49"/>
    <mergeCell ref="A81:DE81"/>
    <mergeCell ref="A82:DE82"/>
    <mergeCell ref="A83:DE83"/>
    <mergeCell ref="A84:DE84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79"/>
  <sheetViews>
    <sheetView zoomScalePageLayoutView="0" workbookViewId="0" topLeftCell="A1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369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3277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3277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1373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1373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8.2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133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133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2701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2701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3188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3188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1107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1107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4871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4871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6155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6155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2214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2214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2214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2214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443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443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1063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1063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443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443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443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443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89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89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443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443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443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443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354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354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10007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10007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399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399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266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266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6642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6642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5579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5579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53847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09" ht="12.75">
      <c r="A79" s="1">
        <v>1199.4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</sheetData>
  <sheetProtection/>
  <mergeCells count="162">
    <mergeCell ref="DF44:DF48"/>
    <mergeCell ref="A49:AR49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86"/>
  <sheetViews>
    <sheetView zoomScalePageLayoutView="0" workbookViewId="0" topLeftCell="A7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820.7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7288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7288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3053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3053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9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295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295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6008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6008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e">
        <f>#REF!+#REF!+#REF!+#REF!</f>
        <v>#REF!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7091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7091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2462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2462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10833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10833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13689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13689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4924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4924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4924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4924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985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985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2364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2364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985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985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985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985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197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197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985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985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985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985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788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788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22257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22257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886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886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591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591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14773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14773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12409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12409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119757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4"/>
      <c r="DG78" s="67"/>
      <c r="DH78" s="67"/>
    </row>
    <row r="79" spans="1:109" ht="15.7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33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</row>
    <row r="80" spans="1:109" ht="15.7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33"/>
      <c r="CM80" s="80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</row>
    <row r="81" spans="1:109" ht="15.75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33"/>
      <c r="CM81" s="80"/>
      <c r="CN81" s="192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</row>
    <row r="82" spans="1:109" ht="15.75">
      <c r="A82" s="187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</row>
    <row r="83" spans="1:109" ht="15.75">
      <c r="A83" s="187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9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2"/>
      <c r="CM83" s="190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</row>
    <row r="84" spans="1:109" ht="15.75">
      <c r="A84" s="2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25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33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</row>
    <row r="85" spans="1:109" ht="15.75">
      <c r="A85" s="66"/>
      <c r="B85" s="66"/>
      <c r="C85" s="66"/>
      <c r="D85" s="66"/>
      <c r="E85" s="66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</row>
    <row r="86" spans="1:109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</row>
  </sheetData>
  <sheetProtection/>
  <mergeCells count="178">
    <mergeCell ref="A81:AR81"/>
    <mergeCell ref="AS81:BS81"/>
    <mergeCell ref="BT81:CK81"/>
    <mergeCell ref="CN81:DE81"/>
    <mergeCell ref="A82:DE82"/>
    <mergeCell ref="A83:AR83"/>
    <mergeCell ref="AS83:BS83"/>
    <mergeCell ref="CM83:DE83"/>
    <mergeCell ref="DF44:DF48"/>
    <mergeCell ref="A49:AR49"/>
    <mergeCell ref="A80:AR80"/>
    <mergeCell ref="AS80:BS80"/>
    <mergeCell ref="BT80:CK80"/>
    <mergeCell ref="CN80:DE80"/>
    <mergeCell ref="CM79:DE79"/>
    <mergeCell ref="A79:AR79"/>
    <mergeCell ref="AS79:BS79"/>
    <mergeCell ref="BT79:CK79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H91"/>
  <sheetViews>
    <sheetView zoomScalePageLayoutView="0" workbookViewId="0" topLeftCell="A10">
      <selection activeCell="A17" sqref="A17:DE1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1361.5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4" t="s">
        <v>4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5" t="s">
        <v>105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6" t="s">
        <v>5</v>
      </c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5" t="s">
        <v>106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77" t="s">
        <v>6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1" t="s">
        <v>103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77" t="s">
        <v>7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1" t="s">
        <v>104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77" t="s">
        <v>8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1"/>
      <c r="BI11" s="181"/>
      <c r="BJ11" s="181"/>
      <c r="BK11" s="181"/>
      <c r="BL11" s="181"/>
      <c r="BM11" s="2" t="s">
        <v>9</v>
      </c>
      <c r="BN11" s="2"/>
      <c r="BO11" s="2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82">
        <v>202</v>
      </c>
      <c r="CP11" s="182"/>
      <c r="CQ11" s="182"/>
      <c r="CR11" s="182"/>
      <c r="CS11" s="182"/>
      <c r="CT11" s="182"/>
      <c r="CU11" s="183" t="s">
        <v>102</v>
      </c>
      <c r="CV11" s="183"/>
      <c r="CW11" s="183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77" t="s">
        <v>11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78" t="s">
        <v>12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31"/>
      <c r="DG15" s="27"/>
      <c r="DH15" s="27"/>
    </row>
    <row r="16" spans="1:112" ht="16.5">
      <c r="A16" s="178" t="s">
        <v>55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31"/>
      <c r="DG16" s="27"/>
      <c r="DH16" s="27"/>
    </row>
    <row r="17" spans="1:112" ht="16.5">
      <c r="A17" s="178" t="s">
        <v>155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1"/>
      <c r="DG17" s="27"/>
      <c r="DH17" s="27"/>
    </row>
    <row r="18" spans="1:112" ht="16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79" t="s">
        <v>112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 t="s">
        <v>0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 t="s">
        <v>1</v>
      </c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23" t="s">
        <v>107</v>
      </c>
      <c r="CM21" s="176" t="s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32"/>
      <c r="DG21" s="27"/>
      <c r="DH21" s="27"/>
    </row>
    <row r="22" spans="1:112" ht="15.75">
      <c r="A22" s="86" t="s">
        <v>63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  <c r="DF22" s="32"/>
      <c r="DG22" s="27"/>
      <c r="DH22" s="27"/>
    </row>
    <row r="23" spans="1:112" ht="15.75" customHeight="1">
      <c r="A23" s="86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5"/>
      <c r="DF23" s="16"/>
      <c r="DG23" s="27"/>
      <c r="DH23" s="27"/>
    </row>
    <row r="24" spans="1:112" ht="18" customHeight="1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13" t="s">
        <v>143</v>
      </c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13">
        <f>ROUND(CM24*$A$1*12,0)</f>
        <v>12090</v>
      </c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5"/>
      <c r="CL24" s="114">
        <f>ROUND(BT24/12*12,0)</f>
        <v>12090</v>
      </c>
      <c r="CM24" s="116">
        <v>0.74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16"/>
      <c r="DG24" s="27"/>
      <c r="DH24" s="27"/>
    </row>
    <row r="25" spans="1:112" ht="36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37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2"/>
      <c r="CL25" s="115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61"/>
      <c r="DG25" s="27"/>
      <c r="DH25" s="39" t="s">
        <v>63</v>
      </c>
    </row>
    <row r="26" spans="1:112" ht="36" customHeight="1">
      <c r="A26" s="117" t="s">
        <v>114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09" t="s">
        <v>144</v>
      </c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4"/>
      <c r="BT26" s="113">
        <f>ROUND(CM26*$A$1*12,0)</f>
        <v>5065</v>
      </c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5"/>
      <c r="CL26" s="114">
        <f>ROUND(BT26/12*12,0)</f>
        <v>5065</v>
      </c>
      <c r="CM26" s="116">
        <v>0.31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61"/>
      <c r="DG26" s="27"/>
      <c r="DH26" s="39"/>
    </row>
    <row r="27" spans="1:112" ht="39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  <c r="AS27" s="165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1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2"/>
      <c r="CL27" s="115"/>
      <c r="CM27" s="110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61"/>
      <c r="DG27" s="27"/>
      <c r="DH27" s="39"/>
    </row>
    <row r="28" spans="1:112" ht="15.7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68" t="s">
        <v>36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0"/>
      <c r="BT28" s="113">
        <f>ROUND(CM28*$A$1*12,0)</f>
        <v>490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5"/>
      <c r="CL28" s="114">
        <f>ROUND(BT28/12*12,0)</f>
        <v>490</v>
      </c>
      <c r="CM28" s="116">
        <v>0.03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2"/>
      <c r="DF28" s="16"/>
      <c r="DG28" s="27"/>
      <c r="DH28" s="27"/>
    </row>
    <row r="29" spans="1:112" ht="4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2"/>
      <c r="BT29" s="11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2"/>
      <c r="CL29" s="115"/>
      <c r="CM29" s="173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6" t="e">
        <f>#REF!/12/31*8</f>
        <v>#REF!</v>
      </c>
      <c r="DG29" s="27"/>
      <c r="DH29" s="27"/>
    </row>
    <row r="30" spans="1:112" ht="15.75" customHeight="1">
      <c r="A30" s="86" t="s">
        <v>121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6"/>
      <c r="DG30" s="27"/>
      <c r="DH30" s="27"/>
    </row>
    <row r="31" spans="1:112" ht="15.75" customHeight="1">
      <c r="A31" s="108" t="s">
        <v>115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13" t="s">
        <v>108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13">
        <f>ROUND(CM31*$A$1*12,0)</f>
        <v>9966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5"/>
      <c r="CL31" s="114">
        <f>ROUND(BT31/12*12,0)</f>
        <v>9966</v>
      </c>
      <c r="CM31" s="116">
        <v>0.61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4"/>
      <c r="DF31" s="61"/>
      <c r="DG31" s="27"/>
      <c r="DH31" s="39" t="s">
        <v>63</v>
      </c>
    </row>
    <row r="32" spans="1:112" ht="15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3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0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2"/>
      <c r="CL32" s="115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56"/>
      <c r="DG32" s="27"/>
      <c r="DH32" s="27"/>
    </row>
    <row r="33" spans="1:112" ht="15.75" customHeight="1">
      <c r="A33" s="108" t="s">
        <v>116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3" t="s">
        <v>36</v>
      </c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13">
        <f>ROUND(CM33*$A$1*12,0)</f>
        <v>11763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14">
        <f>ROUND(BT33/12*12,0)</f>
        <v>11763</v>
      </c>
      <c r="CM33" s="116">
        <v>0.72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4"/>
      <c r="DF33" s="16"/>
      <c r="DG33" s="27"/>
      <c r="DH33" s="27"/>
    </row>
    <row r="34" spans="1:112" ht="48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3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60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15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 t="e">
        <f>#REF!/12/31*8</f>
        <v>#REF!</v>
      </c>
      <c r="DG34" s="27"/>
      <c r="DH34" s="27"/>
    </row>
    <row r="35" spans="1:112" ht="15.75" customHeight="1">
      <c r="A35" s="108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13" t="s">
        <v>108</v>
      </c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13">
        <f>ROUND(CM35*$A$1*12,0)</f>
        <v>4085</v>
      </c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5"/>
      <c r="CL35" s="114">
        <f>ROUND(BT35/12*12,0)</f>
        <v>4085</v>
      </c>
      <c r="CM35" s="116">
        <v>0.25</v>
      </c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6"/>
      <c r="DG35" s="27"/>
      <c r="DH35" s="27"/>
    </row>
    <row r="36" spans="1:112" ht="48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37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10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5"/>
      <c r="CM36" s="125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 t="e">
        <f>#REF!/12/31*8</f>
        <v>#REF!</v>
      </c>
      <c r="DG36" s="27"/>
      <c r="DH36" s="27"/>
    </row>
    <row r="37" spans="1:112" ht="15.75" customHeight="1">
      <c r="A37" s="108" t="s">
        <v>110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 t="s">
        <v>120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113">
        <f>ROUND(CM37*$A$1*12,0)</f>
        <v>17972</v>
      </c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5"/>
      <c r="CL37" s="114">
        <f>ROUND(BT37/12*12,0)</f>
        <v>17972</v>
      </c>
      <c r="CM37" s="116">
        <v>1.1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4"/>
      <c r="DF37" s="16"/>
      <c r="DG37" s="27"/>
      <c r="DH37" s="27"/>
    </row>
    <row r="38" spans="1:112" ht="11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10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0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5"/>
      <c r="CM38" s="125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v>0.04</v>
      </c>
      <c r="DG38" s="27"/>
      <c r="DH38" s="27"/>
    </row>
    <row r="39" spans="1:112" ht="36" customHeight="1">
      <c r="A39" s="86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16"/>
      <c r="DG39" s="27"/>
      <c r="DH39" s="27"/>
    </row>
    <row r="40" spans="1:112" ht="15.75" customHeight="1">
      <c r="A40" s="108" t="s">
        <v>40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13" t="s">
        <v>117</v>
      </c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6"/>
      <c r="BT40" s="113">
        <f>ROUND(CM40*$A$1*12,0)</f>
        <v>22710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114">
        <f>ROUND(BT40/12*12,0)</f>
        <v>22710</v>
      </c>
      <c r="CM40" s="116">
        <v>1.39</v>
      </c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1"/>
      <c r="DG40" s="27"/>
      <c r="DH40" s="27"/>
    </row>
    <row r="41" spans="1:112" ht="53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37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10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15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16" t="e">
        <f>#REF!/12/31*8</f>
        <v>#REF!</v>
      </c>
      <c r="DG41" s="27"/>
      <c r="DH41" s="39" t="s">
        <v>63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3">
        <f>ROUND(CM42*$A$1*12,0)</f>
        <v>8169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114">
        <f>ROUND(BT42/12*12,0)</f>
        <v>8169</v>
      </c>
      <c r="CM42" s="116">
        <v>0.5</v>
      </c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16"/>
      <c r="DG42" s="27"/>
      <c r="DH42" s="39"/>
    </row>
    <row r="43" spans="1:112" ht="43.5" customHeight="1">
      <c r="A43" s="100" t="s">
        <v>119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4" t="s">
        <v>37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110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2"/>
      <c r="CL43" s="115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6"/>
      <c r="DG43" s="27"/>
      <c r="DH43" s="39"/>
    </row>
    <row r="44" spans="1:112" ht="15.75" customHeight="1">
      <c r="A44" s="108" t="s">
        <v>118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 t="s">
        <v>117</v>
      </c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8"/>
      <c r="BT44" s="113">
        <f>ROUND(CM44*$A$1*12,0)</f>
        <v>8169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5"/>
      <c r="CL44" s="114">
        <f>ROUND(BT44/12*12,0)</f>
        <v>8169</v>
      </c>
      <c r="CM44" s="116">
        <v>0.5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5"/>
      <c r="DF44" s="200" t="e">
        <f>#REF!/12/31*8</f>
        <v>#REF!</v>
      </c>
      <c r="DG44" s="27"/>
      <c r="DH44" s="27"/>
    </row>
    <row r="45" spans="1:112" ht="15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55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7"/>
      <c r="CL45" s="158"/>
      <c r="CM45" s="155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7"/>
      <c r="DF45" s="200"/>
      <c r="DG45" s="27"/>
      <c r="DH45" s="27"/>
    </row>
    <row r="46" spans="1:112" ht="1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55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158"/>
      <c r="CM46" s="155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7"/>
      <c r="DF46" s="200"/>
      <c r="DG46" s="27"/>
      <c r="DH46" s="27"/>
    </row>
    <row r="47" spans="1:112" ht="15.75" customHeight="1" hidden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55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158"/>
      <c r="CM47" s="155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7"/>
      <c r="DF47" s="200"/>
      <c r="DG47" s="27"/>
      <c r="DH47" s="27"/>
    </row>
    <row r="48" spans="1:112" ht="6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1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59"/>
      <c r="CM48" s="110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2"/>
      <c r="DF48" s="200"/>
      <c r="DG48" s="27"/>
      <c r="DH48" s="27"/>
    </row>
    <row r="49" spans="1:112" ht="49.5" customHeight="1">
      <c r="A49" s="108" t="s">
        <v>127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41" t="s">
        <v>128</v>
      </c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96">
        <f aca="true" t="shared" si="0" ref="BT49:BT56">ROUND(CM49*$A$1*12,0)</f>
        <v>1634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  <c r="CL49" s="22">
        <f aca="true" t="shared" si="1" ref="CL49:CL56">ROUND(BT49/12*12,0)</f>
        <v>1634</v>
      </c>
      <c r="CM49" s="138">
        <v>0.1</v>
      </c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  <c r="DF49" s="24" t="e">
        <f>#REF!/12/31*8</f>
        <v>#REF!</v>
      </c>
      <c r="DG49" s="27"/>
      <c r="DH49" s="27"/>
    </row>
    <row r="50" spans="1:112" ht="46.5" customHeight="1">
      <c r="A50" s="100" t="s">
        <v>129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41" t="s">
        <v>36</v>
      </c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3"/>
      <c r="BT50" s="96">
        <f t="shared" si="0"/>
        <v>3921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4"/>
      <c r="CL50" s="22">
        <f t="shared" si="1"/>
        <v>3921</v>
      </c>
      <c r="CM50" s="138">
        <v>0.24</v>
      </c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  <c r="DF50" s="24"/>
      <c r="DG50" s="27"/>
      <c r="DH50" s="27"/>
    </row>
    <row r="51" spans="1:112" ht="35.25" customHeight="1">
      <c r="A51" s="100" t="s">
        <v>130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141" t="s">
        <v>117</v>
      </c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96">
        <f t="shared" si="0"/>
        <v>1634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4"/>
      <c r="CL51" s="22">
        <f t="shared" si="1"/>
        <v>1634</v>
      </c>
      <c r="CM51" s="138">
        <v>0.1</v>
      </c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40"/>
      <c r="DF51" s="24"/>
      <c r="DG51" s="27"/>
      <c r="DH51" s="27"/>
    </row>
    <row r="52" spans="1:112" ht="35.25" customHeight="1">
      <c r="A52" s="100" t="s">
        <v>131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41" t="s">
        <v>36</v>
      </c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3"/>
      <c r="BT52" s="96">
        <f t="shared" si="0"/>
        <v>1634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4"/>
      <c r="CL52" s="22">
        <f t="shared" si="1"/>
        <v>1634</v>
      </c>
      <c r="CM52" s="138">
        <v>0.1</v>
      </c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24"/>
      <c r="DG52" s="27"/>
      <c r="DH52" s="27"/>
    </row>
    <row r="53" spans="1:112" ht="49.5" customHeight="1">
      <c r="A53" s="100" t="s">
        <v>132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  <c r="AS53" s="141" t="s">
        <v>117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96">
        <f t="shared" si="0"/>
        <v>327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22">
        <f t="shared" si="1"/>
        <v>327</v>
      </c>
      <c r="CM53" s="138">
        <v>0.02</v>
      </c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24"/>
      <c r="DG53" s="27"/>
      <c r="DH53" s="27"/>
    </row>
    <row r="54" spans="1:112" ht="35.25" customHeight="1">
      <c r="A54" s="100" t="s">
        <v>133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93" t="s">
        <v>134</v>
      </c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6">
        <f t="shared" si="0"/>
        <v>1634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4"/>
      <c r="CL54" s="22">
        <f t="shared" si="1"/>
        <v>1634</v>
      </c>
      <c r="CM54" s="138">
        <v>0.1</v>
      </c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24"/>
      <c r="DG54" s="27"/>
      <c r="DH54" s="27"/>
    </row>
    <row r="55" spans="1:112" ht="48" customHeight="1">
      <c r="A55" s="100" t="s">
        <v>135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2"/>
      <c r="AS55" s="93" t="s">
        <v>134</v>
      </c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5"/>
      <c r="BT55" s="96">
        <f t="shared" si="0"/>
        <v>1634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  <c r="CL55" s="22">
        <f t="shared" si="1"/>
        <v>1634</v>
      </c>
      <c r="CM55" s="138">
        <v>0.1</v>
      </c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24"/>
      <c r="DG55" s="27"/>
      <c r="DH55" s="27"/>
    </row>
    <row r="56" spans="1:112" ht="35.25" customHeight="1">
      <c r="A56" s="100" t="s">
        <v>136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1" t="s">
        <v>66</v>
      </c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96">
        <f t="shared" si="0"/>
        <v>1307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4"/>
      <c r="CL56" s="22">
        <f t="shared" si="1"/>
        <v>1307</v>
      </c>
      <c r="CM56" s="138">
        <v>0.08</v>
      </c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24"/>
      <c r="DG56" s="27"/>
      <c r="DH56" s="27"/>
    </row>
    <row r="57" spans="1:112" ht="15.75" customHeight="1">
      <c r="A57" s="86" t="s">
        <v>137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16"/>
      <c r="DG57" s="27"/>
      <c r="DH57" s="27"/>
    </row>
    <row r="58" spans="1:112" ht="15.75" customHeight="1">
      <c r="A58" s="117" t="s">
        <v>138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113" t="s">
        <v>37</v>
      </c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13">
        <f>ROUND(CM58*$A$1*12,0)</f>
        <v>36924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5"/>
      <c r="CL58" s="114">
        <f>ROUND(BT58/12*12,0)</f>
        <v>36924</v>
      </c>
      <c r="CM58" s="116">
        <v>2.26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16"/>
      <c r="DG58" s="27"/>
      <c r="DH58" s="27"/>
    </row>
    <row r="59" spans="1:112" ht="48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4"/>
      <c r="AS59" s="137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10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2"/>
      <c r="CL59" s="115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 t="e">
        <f>#REF!/12/31*8</f>
        <v>#REF!</v>
      </c>
      <c r="DG59" s="27"/>
      <c r="DH59" s="39" t="s">
        <v>63</v>
      </c>
    </row>
    <row r="60" spans="1:112" ht="33.75" customHeight="1">
      <c r="A60" s="86" t="s">
        <v>125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9"/>
      <c r="DF60" s="16"/>
      <c r="DG60" s="27"/>
      <c r="DH60" s="27"/>
    </row>
    <row r="61" spans="1:112" ht="15.75" customHeight="1">
      <c r="A61" s="108" t="s">
        <v>123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9" t="s">
        <v>36</v>
      </c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13">
        <f>ROUND(CM61*$A$1*12,0)</f>
        <v>1470</v>
      </c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5"/>
      <c r="CL61" s="114">
        <f>ROUND(BT61/12*12,0)</f>
        <v>1470</v>
      </c>
      <c r="CM61" s="116">
        <v>0.09</v>
      </c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4"/>
      <c r="DF61" s="41"/>
      <c r="DG61" s="27"/>
      <c r="DH61" s="27"/>
    </row>
    <row r="62" spans="1:112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10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2"/>
      <c r="CL62" s="115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  <c r="DF62" s="16" t="e">
        <f>#REF!/12/31*8</f>
        <v>#REF!</v>
      </c>
      <c r="DG62" s="27"/>
      <c r="DH62" s="27"/>
    </row>
    <row r="63" spans="1:112" ht="15.75" customHeight="1">
      <c r="A63" s="117" t="s">
        <v>124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109" t="s">
        <v>36</v>
      </c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113">
        <f>ROUND(CM63*$A$1*12,0)</f>
        <v>980</v>
      </c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5"/>
      <c r="CL63" s="114">
        <f>ROUND(BT63/12*12,0)</f>
        <v>980</v>
      </c>
      <c r="CM63" s="116">
        <v>0.06</v>
      </c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F63" s="16"/>
      <c r="DG63" s="27"/>
      <c r="DH63" s="39" t="s">
        <v>63</v>
      </c>
    </row>
    <row r="64" spans="1:112" ht="30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2"/>
      <c r="AS64" s="110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10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2"/>
      <c r="CL64" s="115"/>
      <c r="CM64" s="125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  <c r="DF64" s="16" t="e">
        <f>#REF!/12/31*8</f>
        <v>#REF!</v>
      </c>
      <c r="DG64" s="27"/>
      <c r="DH64" s="27"/>
    </row>
    <row r="65" spans="1:112" ht="15.75" customHeight="1">
      <c r="A65" s="86" t="s">
        <v>139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8"/>
      <c r="DF65" s="16"/>
      <c r="DG65" s="27"/>
      <c r="DH65" s="27"/>
    </row>
    <row r="66" spans="1:112" ht="15.75" customHeight="1">
      <c r="A66" s="108" t="s">
        <v>145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9" t="s">
        <v>108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113">
        <f>ROUND(CM66*$A$1*12,0)</f>
        <v>24507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5"/>
      <c r="CL66" s="114">
        <f>ROUND(BT66/12*12,0)</f>
        <v>24507</v>
      </c>
      <c r="CM66" s="116">
        <v>1.5</v>
      </c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1"/>
      <c r="DG66" s="27"/>
      <c r="DH66" s="27"/>
    </row>
    <row r="67" spans="1:112" ht="47.2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2"/>
      <c r="CL67" s="115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2"/>
      <c r="DF67" s="16" t="e">
        <f>#REF!/12/31*8</f>
        <v>#REF!</v>
      </c>
      <c r="DG67" s="27"/>
      <c r="DH67" s="39" t="s">
        <v>63</v>
      </c>
    </row>
    <row r="68" spans="1:112" ht="15.75" customHeight="1">
      <c r="A68" s="86" t="s">
        <v>140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16"/>
      <c r="DG68" s="27"/>
      <c r="DH68" s="39" t="s">
        <v>63</v>
      </c>
    </row>
    <row r="69" spans="1:112" ht="28.5" customHeight="1">
      <c r="A69" s="100" t="s">
        <v>140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96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4"/>
      <c r="BT69" s="96">
        <f>ROUND(CM69*$A$1*12,0)</f>
        <v>20586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4"/>
      <c r="CL69" s="15">
        <f>ROUND(BT69/12*12,0)</f>
        <v>20586</v>
      </c>
      <c r="CM69" s="105">
        <v>1.26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16" t="e">
        <f>#REF!/12/30*8</f>
        <v>#REF!</v>
      </c>
      <c r="DG69" s="27"/>
      <c r="DH69" s="39" t="s">
        <v>63</v>
      </c>
    </row>
    <row r="70" spans="1:112" ht="15.75" customHeight="1" hidden="1">
      <c r="A70" s="86" t="s">
        <v>68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5"/>
      <c r="DF70" s="16"/>
      <c r="DG70" s="29"/>
      <c r="DH70" s="29"/>
    </row>
    <row r="71" spans="1:112" ht="31.5" customHeight="1" hidden="1">
      <c r="A71" s="93" t="s">
        <v>101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96" t="s">
        <v>37</v>
      </c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8"/>
      <c r="BT71" s="96">
        <f>ROUND(A1*CM71*12,0)</f>
        <v>0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8"/>
      <c r="CL71" s="15">
        <f>BT71</f>
        <v>0</v>
      </c>
      <c r="CM71" s="105">
        <v>0</v>
      </c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7"/>
      <c r="DF71" s="16"/>
      <c r="DG71" s="29"/>
      <c r="DH71" s="29"/>
    </row>
    <row r="72" spans="1:112" ht="30.75" customHeight="1" hidden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5"/>
      <c r="AS72" s="96" t="s">
        <v>37</v>
      </c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6">
        <f>ROUND(A1*CN72*12,0)</f>
        <v>0</v>
      </c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8"/>
      <c r="CL72" s="15">
        <f>BT72</f>
        <v>0</v>
      </c>
      <c r="CM72" s="43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8"/>
      <c r="DF72" s="16"/>
      <c r="DG72" s="29"/>
      <c r="DH72" s="29"/>
    </row>
    <row r="73" spans="1:112" ht="15.75" customHeight="1" hidden="1">
      <c r="A73" s="93" t="s">
        <v>69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5"/>
      <c r="AS73" s="96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8"/>
      <c r="BT73" s="96">
        <f>BT71+BT72</f>
        <v>0</v>
      </c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8"/>
      <c r="CL73" s="15">
        <f>CL71+CL72</f>
        <v>0</v>
      </c>
      <c r="CM73" s="43"/>
      <c r="CN73" s="99">
        <f>CM71+CN72</f>
        <v>0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8"/>
      <c r="DF73" s="16"/>
      <c r="DG73" s="29"/>
      <c r="DH73" s="39" t="e">
        <f>#REF!+#REF!</f>
        <v>#REF!</v>
      </c>
    </row>
    <row r="74" spans="1:112" ht="15.75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5"/>
      <c r="DF74" s="16"/>
      <c r="DG74" s="27"/>
      <c r="DH74" s="27"/>
    </row>
    <row r="75" spans="1:112" ht="15.75" customHeight="1">
      <c r="A75" s="86" t="s">
        <v>51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8"/>
      <c r="AS75" s="89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198671</v>
      </c>
      <c r="CM75" s="90">
        <f>CM24+CM26+CM28+CM31+CM33+CM35+CM37+CM40+CM42+CM44+CM49+CM50+CM51+CM52+CM53+CM54+CM55+CM56+CM58+CM61+CM63+CM66+CM69</f>
        <v>12.159999999999998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09" ht="12.75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1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69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92"/>
      <c r="CM79" s="195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</row>
    <row r="80" spans="1:109" ht="12.75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</row>
    <row r="81" spans="1:109" ht="15.75">
      <c r="A81" s="187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</row>
    <row r="82" spans="1:109" ht="15.75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69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69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33"/>
      <c r="CM82" s="194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</row>
    <row r="83" spans="1:109" ht="15.75">
      <c r="A83" s="187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</row>
    <row r="84" spans="1:109" ht="15.75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33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</row>
    <row r="85" spans="1:109" ht="15.7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33"/>
      <c r="CM85" s="80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</row>
    <row r="86" spans="1:109" ht="15.75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33"/>
      <c r="CM86" s="80"/>
      <c r="CN86" s="192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</row>
    <row r="87" spans="1:109" ht="15.75">
      <c r="A87" s="187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</row>
    <row r="88" spans="1:109" ht="15.75">
      <c r="A88" s="187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9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2"/>
      <c r="CM88" s="190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</row>
    <row r="89" spans="1:109" ht="15.7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</row>
    <row r="90" spans="1:109" ht="15.75">
      <c r="A90" s="66"/>
      <c r="B90" s="66"/>
      <c r="C90" s="66"/>
      <c r="D90" s="66"/>
      <c r="E90" s="66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</row>
    <row r="91" spans="1:109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</row>
  </sheetData>
  <sheetProtection/>
  <mergeCells count="189">
    <mergeCell ref="A87:DE87"/>
    <mergeCell ref="A88:AR88"/>
    <mergeCell ref="AS88:BS88"/>
    <mergeCell ref="CM88:DE88"/>
    <mergeCell ref="A85:AR85"/>
    <mergeCell ref="AS85:BS85"/>
    <mergeCell ref="BT85:CK85"/>
    <mergeCell ref="CN85:DE85"/>
    <mergeCell ref="A86:AR86"/>
    <mergeCell ref="AS86:BS86"/>
    <mergeCell ref="BT86:CK86"/>
    <mergeCell ref="CN86:DE86"/>
    <mergeCell ref="A82:AR82"/>
    <mergeCell ref="AS82:BS82"/>
    <mergeCell ref="BT82:CK82"/>
    <mergeCell ref="CM82:DE82"/>
    <mergeCell ref="A83:DE83"/>
    <mergeCell ref="A84:AR84"/>
    <mergeCell ref="AS84:BS84"/>
    <mergeCell ref="BT84:CK84"/>
    <mergeCell ref="DF44:DF48"/>
    <mergeCell ref="A49:AR49"/>
    <mergeCell ref="CM84:DE84"/>
    <mergeCell ref="A79:AR80"/>
    <mergeCell ref="AS79:BS80"/>
    <mergeCell ref="BT79:CK80"/>
    <mergeCell ref="CL79:CL80"/>
    <mergeCell ref="CM79:DE80"/>
    <mergeCell ref="A81:DE81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Natasha</cp:lastModifiedBy>
  <cp:lastPrinted>2020-06-16T05:57:01Z</cp:lastPrinted>
  <dcterms:created xsi:type="dcterms:W3CDTF">2006-02-15T07:39:53Z</dcterms:created>
  <dcterms:modified xsi:type="dcterms:W3CDTF">2020-07-28T04:28:24Z</dcterms:modified>
  <cp:category/>
  <cp:version/>
  <cp:contentType/>
  <cp:contentStatus/>
</cp:coreProperties>
</file>