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прогноз до 2013" sheetId="1" r:id="rId1"/>
  </sheets>
  <definedNames>
    <definedName name="_xlnm.Print_Titles" localSheetId="0">' прогноз до 2013'!$5:$5</definedName>
  </definedNames>
  <calcPr fullCalcOnLoad="1"/>
</workbook>
</file>

<file path=xl/sharedStrings.xml><?xml version="1.0" encoding="utf-8"?>
<sst xmlns="http://schemas.openxmlformats.org/spreadsheetml/2006/main" count="651" uniqueCount="270">
  <si>
    <t>1.1.</t>
  </si>
  <si>
    <t>Местный бюджет</t>
  </si>
  <si>
    <t>1.2.</t>
  </si>
  <si>
    <t>1.3.</t>
  </si>
  <si>
    <t>1.4.</t>
  </si>
  <si>
    <t>1.5.</t>
  </si>
  <si>
    <t>2.1.</t>
  </si>
  <si>
    <t>Федеральный бюджет</t>
  </si>
  <si>
    <t>2.2.</t>
  </si>
  <si>
    <t>2.4.</t>
  </si>
  <si>
    <t>3.1.</t>
  </si>
  <si>
    <t>4.1.</t>
  </si>
  <si>
    <t>4.2.</t>
  </si>
  <si>
    <t>Внебюджетные средства</t>
  </si>
  <si>
    <t>4.3.</t>
  </si>
  <si>
    <t>Заключение договоров на абонентское обслуживание электроустановок и пожарной сигнализации</t>
  </si>
  <si>
    <t>Обучение медицинского персонала</t>
  </si>
  <si>
    <t xml:space="preserve">Местный бюджет </t>
  </si>
  <si>
    <t>Развитие локальных сетей, обновление компьютерной техники</t>
  </si>
  <si>
    <t>ИТОГО:</t>
  </si>
  <si>
    <t xml:space="preserve">Профессиональное обучение безработных граждан  </t>
  </si>
  <si>
    <t xml:space="preserve">Областной бюджет </t>
  </si>
  <si>
    <t>Профессиональная ориентация</t>
  </si>
  <si>
    <t>2. Специальные программы содействия занятости</t>
  </si>
  <si>
    <t>Организация общественных работ</t>
  </si>
  <si>
    <t>Организация временного трудоустройства несовершеннолетних граждан</t>
  </si>
  <si>
    <t>Организация временного трудоустройства безработных граждан,  испытывающих трудности в поиске работы</t>
  </si>
  <si>
    <t>Организация временного трудоустройства безработных граждан в возрасте от 18 до20 лет из числа выпускников НиСПО</t>
  </si>
  <si>
    <t>Оказание содействия самозанятости населения</t>
  </si>
  <si>
    <t>3. Программа социальной поддержки</t>
  </si>
  <si>
    <t>Выплата пособия по безработице</t>
  </si>
  <si>
    <t>3.2.</t>
  </si>
  <si>
    <t>Выплаты стипендии</t>
  </si>
  <si>
    <t>3.3.</t>
  </si>
  <si>
    <t>Оказание материальной помощи</t>
  </si>
  <si>
    <t>3.4.</t>
  </si>
  <si>
    <t>Досрочные пенсии</t>
  </si>
  <si>
    <t>Областной бюджет</t>
  </si>
  <si>
    <t>1. Развитие системы образования города Полысаево</t>
  </si>
  <si>
    <t xml:space="preserve">Материально – техническое обеспечение образовательных учреждений:    </t>
  </si>
  <si>
    <t>Оказание поддержки участникам образовательного процесса (гранты учреждениям образования, премии педагогическим работникам и обучающимся)</t>
  </si>
  <si>
    <t>Реализация мероприятий программы «Лето»</t>
  </si>
  <si>
    <t>2.5.</t>
  </si>
  <si>
    <t>Меры социальной поддержки работников культуры</t>
  </si>
  <si>
    <t>Меры социальной поддержки одаренных детей</t>
  </si>
  <si>
    <t>1.6.</t>
  </si>
  <si>
    <t>2.3.</t>
  </si>
  <si>
    <t>2.1. РАЗВИТИЕ УГОЛЬНОЙ ОТРАСЛИ</t>
  </si>
  <si>
    <t>1.</t>
  </si>
  <si>
    <t>2.</t>
  </si>
  <si>
    <t>3.</t>
  </si>
  <si>
    <t>ОАО «Шахта Заречная»</t>
  </si>
  <si>
    <t>4.</t>
  </si>
  <si>
    <t>2.2. РАЗВИТИЕ МАЛОГО БИЗНЕСА</t>
  </si>
  <si>
    <t>3.1. СТРОИТЕЛЬСТВО, РЕКОНСТРУКЦИЯ И РЕМОНТ ДОРОЖНОЙ СЕТИ ГОРОДА</t>
  </si>
  <si>
    <t>3.3. СТРОИТЕЛЬСТВО И РЕКОНСТРУКЦИЯ КОММУНАЛЬНОЙ ИНФРАСТРУКТУРЫ</t>
  </si>
  <si>
    <t>Реконструкция котельной ППШ</t>
  </si>
  <si>
    <t>Приватизация муниципального имущества</t>
  </si>
  <si>
    <t>Восстановление противопожарного водоснабжения города</t>
  </si>
  <si>
    <t>Замена изношенных тепловых сетей с применением современных теплоизоляционных материалов и установкой запорной арматуры</t>
  </si>
  <si>
    <t>Капитальный ремонт котельного оборудования</t>
  </si>
  <si>
    <t>1. Развитие пассажирских перевозок</t>
  </si>
  <si>
    <t>2. Техническое состояние дорожной инфраструктуры</t>
  </si>
  <si>
    <t>1. Озеленение, создание и сохранность городских зеленых массивов</t>
  </si>
  <si>
    <t>Обрезка деревьев, формирование крон</t>
  </si>
  <si>
    <t>2. Обеспечение надлежащего состояния объектов внешнего благоустройства</t>
  </si>
  <si>
    <t>ВСЕГО:</t>
  </si>
  <si>
    <t>Замена водопроводных сетей и ремонт гидроузла холодной воды пос. Красногорский</t>
  </si>
  <si>
    <t>№</t>
  </si>
  <si>
    <t>Мероприятия</t>
  </si>
  <si>
    <t>Обеспечение противопожарной безопасности; приобретение средств пожаротушения для обеспечения пожарной безопасности образовательных учреждений</t>
  </si>
  <si>
    <t>Строительство подъездного ж/д пути от шахты Заречная до ст. Проектная</t>
  </si>
  <si>
    <t>5.</t>
  </si>
  <si>
    <t>Содержание уличного освещения</t>
  </si>
  <si>
    <t>Содержание кладбищ, социальное захоронение</t>
  </si>
  <si>
    <t>Оплата труда председателей уличных комитетов, организация конкурсов, санитарная очистка территории</t>
  </si>
  <si>
    <t>Прочие мероприятия по благоустройству</t>
  </si>
  <si>
    <t>Стратегическая цель 1: СОЦИАЛЬНОЕ РАЗВИТИЕ ГОРОДА</t>
  </si>
  <si>
    <t>Всего, в том числе</t>
  </si>
  <si>
    <t>Продажа земельных участков</t>
  </si>
  <si>
    <t>Всего собственных средств</t>
  </si>
  <si>
    <t>Реконструкция существующего бытового комбината</t>
  </si>
  <si>
    <t>2. Реконструкция объектов</t>
  </si>
  <si>
    <t>1. Застройка квартала № 13</t>
  </si>
  <si>
    <t>Стратегическая цель 3: ПРОСТРАНСТВЕННОЕ (ГРАДОСТРОИТЕЛЬНОЕ) РАЗВИТИЕ ГОРОДА</t>
  </si>
  <si>
    <t xml:space="preserve">Внебюджетные средства </t>
  </si>
  <si>
    <t>Реализация комплексных мер противодействия злоупотребления наркотиками и их незаконному обороту</t>
  </si>
  <si>
    <t>Поддержка пассажирских перевозок общественным транспортом</t>
  </si>
  <si>
    <t xml:space="preserve">Всего, в том числе           </t>
  </si>
  <si>
    <t>6.</t>
  </si>
  <si>
    <t>1. Реконструкция котельной ППШ</t>
  </si>
  <si>
    <t>Ожидаемый эффект</t>
  </si>
  <si>
    <t>Строительство сети передачи данных (локальная сеть)</t>
  </si>
  <si>
    <t>Реконструкция сетей кабельного телевидения</t>
  </si>
  <si>
    <t>Сокращение безработицы к экономически активному населению, фиксирование уровня безработицы на допустимом уровне</t>
  </si>
  <si>
    <t>Поддержка незащищенных слоев общества</t>
  </si>
  <si>
    <t>Расширение содержания фонда и возможностей обслуживания пользователей библиотеки</t>
  </si>
  <si>
    <t>Улучшение материально-технической базы</t>
  </si>
  <si>
    <t>Снижение риска возникновения пожаров, своевременное предупреждение о возникшем пожаре, контроль за функционированием системы противопожарной безопасности и энергопитания. Обеспечение непрерывности лечебного процесса при перебоях электропитания</t>
  </si>
  <si>
    <t>Улучшение условий проживания одиноких пожилых людей и инвалидов</t>
  </si>
  <si>
    <t>Развитие содержательной формы организации свободного времени подростков и молодежи</t>
  </si>
  <si>
    <t>Увеличение объемов отгрузки продукции</t>
  </si>
  <si>
    <t>Улучшение бытовых условий трудящихся</t>
  </si>
  <si>
    <t>Улучшение экологической обстановки</t>
  </si>
  <si>
    <t>Поддержание достигнутого уровня добычи угля взамен выбывающих мощностей</t>
  </si>
  <si>
    <t>Повышение безопасности условий труда</t>
  </si>
  <si>
    <t>Поддержание подземной добычи угля на уровне 2 млн.тонн</t>
  </si>
  <si>
    <t>Обеспечение населения услугами связи</t>
  </si>
  <si>
    <t>Повышение надежности и экономичности оборудования</t>
  </si>
  <si>
    <t>Развитие пассажирских перевозок</t>
  </si>
  <si>
    <t>Поддержание и развитие дорожной инфраструктуры</t>
  </si>
  <si>
    <t>Обеспечение сохранности городских зеленных массивов</t>
  </si>
  <si>
    <t>Формирование здорового образа жизни молодого поколения</t>
  </si>
  <si>
    <t>Облегчение доступа субъектов малого предпринимательства к финансово-кредитным ресурсам. Увеличение налоговых поступлений за счет повышения доходов субъектов малого предпринимательства, рост количества рабочих мест в малом предпринимательстве</t>
  </si>
  <si>
    <t>1. Новое строительство</t>
  </si>
  <si>
    <t>Эффективное использование и вовлечение в оборот муниципального имущества и земельных ресурсов. Увеличение поступлений в бюджет города. Повышение инвестиционной привлекательности для жилищного строительства.</t>
  </si>
  <si>
    <t>Содержание зеленых насаждений, обустройство зон отдыха, парков и скверов</t>
  </si>
  <si>
    <t>ИТОГО средств шахт:</t>
  </si>
  <si>
    <t>2. Подготовка к зиме</t>
  </si>
  <si>
    <t>Капитальный ремонт жилого фонда</t>
  </si>
  <si>
    <r>
      <t xml:space="preserve">Объем финансирования, млн.руб.                                              </t>
    </r>
    <r>
      <rPr>
        <sz val="11"/>
        <rFont val="Times New Roman"/>
        <family val="1"/>
      </rPr>
      <t>(в разрезе источников финансирования)</t>
    </r>
  </si>
  <si>
    <t>Источник финансирования</t>
  </si>
  <si>
    <t>оснащение спортивным оборудованием и спортивным инвентарем</t>
  </si>
  <si>
    <t>Компьютеризация образовательных учреждений, приобретение программного обеспечения, электронных учебников и методических пособий</t>
  </si>
  <si>
    <t xml:space="preserve">Капитальный и текущий ремонт зданий, сооружений и сетей учреждений образования </t>
  </si>
  <si>
    <t xml:space="preserve">       1. Обучение безработных граждан              </t>
  </si>
  <si>
    <t>4.4.</t>
  </si>
  <si>
    <t>4.5.</t>
  </si>
  <si>
    <t>4.6.</t>
  </si>
  <si>
    <t>Занятость несовершеннолетних "группы риска" во временных работах по благоустройству</t>
  </si>
  <si>
    <t>Локомативное депо</t>
  </si>
  <si>
    <t>Реконструкция цеха по производству воздуховодов (ООО "П Спектр")</t>
  </si>
  <si>
    <t>Строительство пешеходных дорожек</t>
  </si>
  <si>
    <t>1. Содержание культуры</t>
  </si>
  <si>
    <t xml:space="preserve"> 3. Обеспечение сохранности библиотечного фонда</t>
  </si>
  <si>
    <t xml:space="preserve"> 4. Развитие материально – технической базы (строительство, ремонт, оборудование)</t>
  </si>
  <si>
    <t xml:space="preserve">6. Сохранение и развитие системы образования в сфере культуры </t>
  </si>
  <si>
    <t>3. Малоэтажная застройка</t>
  </si>
  <si>
    <t>Строительство домов малоэтажной застройки от ул. Луначарского до северной границы городской черты</t>
  </si>
  <si>
    <t>Уличное освещение (абонентское обслуживание)</t>
  </si>
  <si>
    <t>Противодействие развитию наркомании</t>
  </si>
  <si>
    <t xml:space="preserve"> 2. Антитеррористические мероприятия, обеспечение энергосбережения, пожарной безопасности и усиления охраны в муниципальных учреждениях культуры</t>
  </si>
  <si>
    <t>Программа по предупреждению чрезвычайных ситуаций</t>
  </si>
  <si>
    <t>Подготовительные и сопутствующие работы</t>
  </si>
  <si>
    <t xml:space="preserve">4. Обустройство коммунальной инфраструктурой земельных участков под многоэтажное жилищное строительство </t>
  </si>
  <si>
    <t>Целевая программа "Охрана материнства и детства"</t>
  </si>
  <si>
    <t>Целевая программа "Медицина катастроф"</t>
  </si>
  <si>
    <t>Целевая программа "Дети России"</t>
  </si>
  <si>
    <t>Целевая программа "Комплексная реализация мероприятий для улучшения работы отделения скорой медицинской помощи"</t>
  </si>
  <si>
    <t>Улучшение качества доступности медицинского обслуживания детей</t>
  </si>
  <si>
    <t>Совершенствование и доступность медицинской помощи в случае возникновения ЧС</t>
  </si>
  <si>
    <t>Повышение качества оказания скорой медицинской помощи</t>
  </si>
  <si>
    <t>Улучшение репродуктивного здоровья женщин. Обеспечение качественных показателей здоровья новорожденных</t>
  </si>
  <si>
    <t>Целевая программа "Неотложные меры по борьбе с туберкулезом"</t>
  </si>
  <si>
    <t>Снижение заболеваемости туберкулезом среди всех возрастов населения</t>
  </si>
  <si>
    <t>Улучшение обеспеченности кадрами повышает доступность медицинской помощи населению, качество, квалифицированность медицинской помощи</t>
  </si>
  <si>
    <t>1.6. СОЦИАЛЬНАЯ ЗАЩИТА НАСЕЛЕНИЯ</t>
  </si>
  <si>
    <t>1.7. ЗАЩИТА НАСЕЛЕНИЯ ГОРОДА ПРИ ЧРЕЗВЫЧАЙНЫХ СИТУАЦИЯХ ПРИРОДНОГО И ТЕХНОГЕННОГО ХАРАКТЕРА</t>
  </si>
  <si>
    <t>1. Водоснабжение и водоотведение</t>
  </si>
  <si>
    <t>ОАО «СУЭК-Кузбасс" шахта "Полысаевская»</t>
  </si>
  <si>
    <t>Поддержка и реконструкция существующего производства</t>
  </si>
  <si>
    <t>ОАО «Шахта Заречная» шахтоучасток "Октябрьский</t>
  </si>
  <si>
    <t>Строительство торгового центра (ООО "Кузбасс-Капитал Инвест")</t>
  </si>
  <si>
    <t>Строительство торгового центра (ООО "Кедр")</t>
  </si>
  <si>
    <t>2.4. РАЗВИТИЕ НОВЫХ ПРОИЗВОДСТВ</t>
  </si>
  <si>
    <t>Стратегическая цель 2: ЭКОНОМИЧЕСКОЕ РАЗВИТИЕ ГОРОДА</t>
  </si>
  <si>
    <t xml:space="preserve">Строительство внеквартальной и внутриквартальной дорожной сети на площадках кварталов № 13, "В" </t>
  </si>
  <si>
    <t>Улучшение состояния дорожной сети. Обеспечение дорожной сетью новых кварталов города</t>
  </si>
  <si>
    <t>2. Застройка квартала «В»</t>
  </si>
  <si>
    <t>3. Капитальный ремонт жилого фонда</t>
  </si>
  <si>
    <t>Улучшение условий проживания</t>
  </si>
  <si>
    <t xml:space="preserve">Программа по энергосбережению и повышению энергетической эффективности на территории города </t>
  </si>
  <si>
    <t>Снижение энергозатрат</t>
  </si>
  <si>
    <t xml:space="preserve">Улучшение жилищных условий населения </t>
  </si>
  <si>
    <t>Строительство многоквартирных жилых домов в квартале № 13</t>
  </si>
  <si>
    <t xml:space="preserve">Строительство многоквартирных жилых домов в квартале "В" </t>
  </si>
  <si>
    <t>Развитие в городе малоэтажного строительства, улучшение жилищных условий населения</t>
  </si>
  <si>
    <t>Обеспечение необходимой инфраструктурой новых кварталов</t>
  </si>
  <si>
    <t>3. Развитие услуг связи</t>
  </si>
  <si>
    <t>2.3. РАЗВИТИЕ ПОТРЕБИТЕЛЬСКОГО РЫНКА</t>
  </si>
  <si>
    <t>1.4. МЕРОПРИЯТИЯ В СФЕРЕ КУЛЬТУРЫ</t>
  </si>
  <si>
    <t>1.3. МЕРОПРИЯТИЯ В СФЕРЕ ОБРАЗОВАНИЯ</t>
  </si>
  <si>
    <t>1.2 СОДЕЙСТВИЕ ЗАНЯТОСТИ НАСЕЛЕНИЯ</t>
  </si>
  <si>
    <t>1.1. МЕРОПРИЯТИЯ В СФЕРЕ ЗДРАВООХРАНЕНИЯ</t>
  </si>
  <si>
    <t>1.5. МЕРОПРИЯТИЯ В СФЕРЕ МОЛОДЕЖНОЙ ПОЛИТИКИ, ФИЗКУЛЬТУРЫ И СПОРТА</t>
  </si>
  <si>
    <t>Улучшение материально-технической базы образовательных учреждений. Создание условий для повышения качества образования. Укрепление здоровья учащихся. Увеличение охвата детей детскими дошкольными учреждениями.</t>
  </si>
  <si>
    <t>Строительство магазина цветов и зоотоваров (ИП Тричева)</t>
  </si>
  <si>
    <t>2. Мероприятия профилактической направленности</t>
  </si>
  <si>
    <t>Обеспечение жильем ветеранов ВОВ, нуждающихся в улучшении жилищных условий</t>
  </si>
  <si>
    <t>Содержание дорог и дорожной инфраструктуры</t>
  </si>
  <si>
    <t>Внебюджетные  средства</t>
  </si>
  <si>
    <t>Программы «Адресная помощь населению – забота власти»</t>
  </si>
  <si>
    <t>Программа "Доступная среда для инвалидов"</t>
  </si>
  <si>
    <t>Предупреждение чрезвычайных ситуаций</t>
  </si>
  <si>
    <t xml:space="preserve"> 5. Поддержка и развитие самодеятельного (любительского) искусства, художественного народного творчества и культурно – досуговой деятельности</t>
  </si>
  <si>
    <t>Строительство инфраструктуры для реализации проекта: перекладка теплотрассы, протяженность 1 км с увеличением диаметра труб до 500 мм</t>
  </si>
  <si>
    <t>Строительство инфраструктуры для реализации проекта: строительство участка дороги, протяженностью 0,45 км</t>
  </si>
  <si>
    <t>Строительство инфраструктуры для инвестиционного проекта: Завершение реконструкции котельной ППШ</t>
  </si>
  <si>
    <t>Всего, в том числе:</t>
  </si>
  <si>
    <t xml:space="preserve">Федеральный бюджет </t>
  </si>
  <si>
    <t>Строительство электрометаллургического завода (ОАО "Энергия Холдинг"</t>
  </si>
  <si>
    <t>Строительство инфраструктуры для инвестиционного проекта: строительство котельной, строительство коллектора, КНС, водопровода, теплотрассы</t>
  </si>
  <si>
    <t xml:space="preserve">Обеспечение застраиваемых земельных участков коммунальной инфраструктурой (квартал № 13 и "В") </t>
  </si>
  <si>
    <t>Содержание дорожных знаков</t>
  </si>
  <si>
    <t>Инженерное обустройство дорог (светофорные объекты)</t>
  </si>
  <si>
    <t xml:space="preserve">3.2. ЖИЛИЩНОЕ СТРОИТЕЛЬСТВО (в том числе переселение граждан из сейсмически активной зоны , ветхого и аварийного жилья) </t>
  </si>
  <si>
    <t>5. Переселение граждан из ветхого и аварийного жилья в рамках федерального закона № 185-ФЗ</t>
  </si>
  <si>
    <t>Вскрытие и отработка запасов пластов Инского 1, Инского 3</t>
  </si>
  <si>
    <t>Социальная поддержка</t>
  </si>
  <si>
    <t>Улучшение жилищных условий ветеранов ВОВ</t>
  </si>
  <si>
    <t>Улучшение жилищных условий населения, проживающего в ветхом и аварийном жилье</t>
  </si>
  <si>
    <t>Улучшение положения инвалидов и детей-инвалидов, привлечение внимания общественности к решению социальных проблем инвалидов</t>
  </si>
  <si>
    <t>Финансовая поддержка малого и среднего предпринимательства (гранты, субсидии, микрофинансирование и др.)</t>
  </si>
  <si>
    <t>Обслуживание и ремонт локомотивов</t>
  </si>
  <si>
    <t>Строительство торгового центра (ООО "Ленинск-Кузнецкий хлебокомбинат")</t>
  </si>
  <si>
    <t xml:space="preserve">Реконструкция городского рынка (ООО "ТД Северный Кузбасс") </t>
  </si>
  <si>
    <t>Дополнение к проекту "Вскрытие пласта Надбайкаимский"</t>
  </si>
  <si>
    <t>Содержание жилого фонда города</t>
  </si>
  <si>
    <t>Приложение № 5</t>
  </si>
  <si>
    <t>Доработка запасов для поддержания производственной мощности шахты</t>
  </si>
  <si>
    <t>Муниципальная целевая программа "Развитие градостроительной деятельности в г.Полысаево"</t>
  </si>
  <si>
    <t>Станция очистки</t>
  </si>
  <si>
    <t>Строительство ООО шахта "Сибирская" на участке поля шахты "Кузнецкая"</t>
  </si>
  <si>
    <t>Приобретение СЗ и средств пожаротушения, установка пожарной сигнализации</t>
  </si>
  <si>
    <t>Целевая программа "Неотложные меры по предупреждению распространения ВИЧ-инфекции"</t>
  </si>
  <si>
    <t>Снижение случаев ВИЧ-инфецирования, профилактика заражения, повышение качества исследований</t>
  </si>
  <si>
    <t>Ремонт асфальтобетонных проездов</t>
  </si>
  <si>
    <t>Разработка проекта строительства жилих домов  квартала № 13</t>
  </si>
  <si>
    <t>Проектирование малоэтажной застройки с сетями коммуникаций</t>
  </si>
  <si>
    <t>Строительство сетей коммуникаций</t>
  </si>
  <si>
    <t>ИТОГО ЖИЛИЩНОЕ СТРОИТЕЛЬСТВО,     в том числе</t>
  </si>
  <si>
    <t>3.5. УПРАВЛЕНИЕ МУНИЦИПАЛЬНЫМ ИМУЩЕСТВОМ</t>
  </si>
  <si>
    <t>3.4. СТРОИТЕЛЬСТВО ОБЪЕКТОВ СОЦИАЛЬНОЙ СФЕРЫ</t>
  </si>
  <si>
    <t xml:space="preserve">3.6. УПРАВЛЕНИЕ АРХИТЕКТУРЫ И ГРАДОСТРОИТЕЛЬСТВА </t>
  </si>
  <si>
    <t>3.7. МОДЕРНИЗАЦИЯ ОБЪЕКТОВ КОММУНАЛЬНОЙ ИНФРАСТРУКТУРЫ</t>
  </si>
  <si>
    <t>3.8. ТРАНСПОРТ И ДОРОЖНАЯ ИНФРАСТРУКТУРА</t>
  </si>
  <si>
    <t>3.9. БЛАГОУСТРОЙСТВО</t>
  </si>
  <si>
    <t>3.10. ЭНЕРГОСБЕРЕЖЕНИЕ И ПОВЫШЕНИЕ ЭНЕРГЕТИЧЕСКОЙ ЭФФЕКТИВНОСТИ</t>
  </si>
  <si>
    <t>1. Строительство детского сада на 200 мест</t>
  </si>
  <si>
    <t>Разработка проектной и рабочей документации</t>
  </si>
  <si>
    <t>Строительство детского сада</t>
  </si>
  <si>
    <t>ООО « Шахта "Сибирская»</t>
  </si>
  <si>
    <t>Выполнение проектных работ</t>
  </si>
  <si>
    <t>Создание условий для развития физической культуры и спорта. Формирование здорового образа жизни.</t>
  </si>
  <si>
    <t xml:space="preserve">Организация занятости подростков. </t>
  </si>
  <si>
    <t>Поддержка здорового образа жизни</t>
  </si>
  <si>
    <t>1.3.1.</t>
  </si>
  <si>
    <t>Строительство придорожного кафе (ООО "Околица")</t>
  </si>
  <si>
    <t>2. Строительство блока начальной школы № 17</t>
  </si>
  <si>
    <t>Вскрытие и подготовка запасов пласты Байкаимский</t>
  </si>
  <si>
    <t>Строительно-монтажные работы</t>
  </si>
  <si>
    <t>Горно-шахтное оборудование очистных и подготовительных работ</t>
  </si>
  <si>
    <t>Целевая программа "Модернизация здравоохранения"</t>
  </si>
  <si>
    <t>Оснащение медицинским оборудованием, внедрение современных информационных систем в здравоохранение, обеспечение потребности во врачах основных специальностей (подготовка, переподготовка)</t>
  </si>
  <si>
    <t>Строительство сельского рынка</t>
  </si>
  <si>
    <t>Приобретение навигационного оборудования, работающего по системе ГЛОНАСС</t>
  </si>
  <si>
    <t xml:space="preserve">Основные мероприятия Комплексной программы социально-экономического развития города (в том числе мероприятий Комплексного инвестиционного плана модернизации моногорода) </t>
  </si>
  <si>
    <t>на 2012 год</t>
  </si>
  <si>
    <t>1. Мероприятия по энергозащищенности и противопожарной безопасности</t>
  </si>
  <si>
    <t>2. Улучшение кадрового состава</t>
  </si>
  <si>
    <t>3. Информационная поддержка объектов здравоохранения</t>
  </si>
  <si>
    <t>4. Муниципальные целевые программы в сфере здравоохранения</t>
  </si>
  <si>
    <t>4.7.</t>
  </si>
  <si>
    <t>1. Муниципальная целевая программа "Молодежь города Полысаево"</t>
  </si>
  <si>
    <t>2. Комплексные меры противодействия злоупотреблению наркотическими средствами и их незаконному обороту</t>
  </si>
  <si>
    <t>4. Мероприятия в рамках ведомственной целевой программы "Спортивный город"</t>
  </si>
  <si>
    <t>5. Программа "Спортивно-технический комплекс "Готов к труду и обороне"</t>
  </si>
  <si>
    <t>3. Долгосрочная целевая программа "Молодежь Кузбасса. Развитие спорта и туризма в Кемеровской области"</t>
  </si>
  <si>
    <t>1.2.1.</t>
  </si>
  <si>
    <t>Уход от монопрофильности, создание новых рабочих мест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</si>
</sst>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"/>
    <numFmt numFmtId="186" formatCode="0.0000"/>
    <numFmt numFmtId="187" formatCode="0.000"/>
    <numFmt numFmtId="188" formatCode="#,##0.0"/>
    <numFmt numFmtId="189" formatCode="[$-FC19]d\ mmmm\ yyyy\ &quot;г.&quot;"/>
    <numFmt numFmtId="190" formatCode="0.000000"/>
    <numFmt numFmtId="191" formatCode="0.0000000"/>
  </numFmts>
  <fonts count="50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87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1" fontId="2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187" fontId="2" fillId="0" borderId="10" xfId="0" applyNumberFormat="1" applyFont="1" applyFill="1" applyBorder="1" applyAlignment="1">
      <alignment horizontal="center" vertical="center"/>
    </xf>
    <xf numFmtId="187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87" fontId="3" fillId="0" borderId="0" xfId="0" applyNumberFormat="1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6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0"/>
  <sheetViews>
    <sheetView tabSelected="1" zoomScalePageLayoutView="0" workbookViewId="0" topLeftCell="A146">
      <selection activeCell="B303" sqref="B303"/>
    </sheetView>
  </sheetViews>
  <sheetFormatPr defaultColWidth="9.140625" defaultRowHeight="27.75" customHeight="1"/>
  <cols>
    <col min="1" max="1" width="5.7109375" style="8" customWidth="1"/>
    <col min="2" max="2" width="45.7109375" style="8" customWidth="1"/>
    <col min="3" max="3" width="18.57421875" style="8" customWidth="1"/>
    <col min="4" max="4" width="12.7109375" style="8" hidden="1" customWidth="1"/>
    <col min="5" max="5" width="15.8515625" style="8" hidden="1" customWidth="1"/>
    <col min="6" max="6" width="24.421875" style="9" customWidth="1"/>
    <col min="7" max="7" width="35.8515625" style="8" customWidth="1"/>
    <col min="8" max="16384" width="9.140625" style="7" customWidth="1"/>
  </cols>
  <sheetData>
    <row r="1" spans="1:7" ht="23.25" customHeight="1">
      <c r="A1" s="7"/>
      <c r="B1" s="7"/>
      <c r="C1" s="7"/>
      <c r="D1" s="46" t="s">
        <v>218</v>
      </c>
      <c r="E1" s="46"/>
      <c r="F1" s="47"/>
      <c r="G1" s="47"/>
    </row>
    <row r="2" spans="1:7" ht="19.5" customHeight="1">
      <c r="A2" s="7"/>
      <c r="B2" s="7"/>
      <c r="C2" s="7"/>
      <c r="D2" s="11"/>
      <c r="E2" s="11"/>
      <c r="F2" s="10"/>
      <c r="G2" s="12"/>
    </row>
    <row r="3" spans="1:7" ht="37.5" customHeight="1">
      <c r="A3" s="7"/>
      <c r="B3" s="48" t="s">
        <v>256</v>
      </c>
      <c r="C3" s="49"/>
      <c r="D3" s="49"/>
      <c r="E3" s="49"/>
      <c r="F3" s="49"/>
      <c r="G3" s="49"/>
    </row>
    <row r="4" spans="1:7" ht="22.5" customHeight="1">
      <c r="A4" s="48" t="s">
        <v>257</v>
      </c>
      <c r="B4" s="49"/>
      <c r="C4" s="49"/>
      <c r="D4" s="49"/>
      <c r="E4" s="49"/>
      <c r="F4" s="49"/>
      <c r="G4" s="49"/>
    </row>
    <row r="5" spans="1:7" s="53" customFormat="1" ht="78.75" customHeight="1">
      <c r="A5" s="35" t="s">
        <v>68</v>
      </c>
      <c r="B5" s="35" t="s">
        <v>69</v>
      </c>
      <c r="C5" s="35" t="s">
        <v>121</v>
      </c>
      <c r="D5" s="50" t="s">
        <v>120</v>
      </c>
      <c r="E5" s="50"/>
      <c r="F5" s="52"/>
      <c r="G5" s="35" t="s">
        <v>91</v>
      </c>
    </row>
    <row r="6" spans="1:7" ht="15" customHeight="1">
      <c r="A6" s="37" t="s">
        <v>77</v>
      </c>
      <c r="B6" s="36"/>
      <c r="C6" s="36"/>
      <c r="D6" s="36"/>
      <c r="E6" s="36"/>
      <c r="F6" s="36"/>
      <c r="G6" s="44"/>
    </row>
    <row r="7" spans="1:7" ht="15" customHeight="1">
      <c r="A7" s="37" t="s">
        <v>183</v>
      </c>
      <c r="B7" s="36"/>
      <c r="C7" s="36"/>
      <c r="D7" s="36"/>
      <c r="E7" s="36"/>
      <c r="F7" s="36"/>
      <c r="G7" s="44"/>
    </row>
    <row r="8" spans="1:7" ht="13.5" customHeight="1">
      <c r="A8" s="37" t="s">
        <v>258</v>
      </c>
      <c r="B8" s="42"/>
      <c r="C8" s="42"/>
      <c r="D8" s="42"/>
      <c r="E8" s="42"/>
      <c r="F8" s="42"/>
      <c r="G8" s="42"/>
    </row>
    <row r="9" spans="1:7" ht="28.5" customHeight="1">
      <c r="A9" s="36" t="s">
        <v>0</v>
      </c>
      <c r="B9" s="36" t="s">
        <v>223</v>
      </c>
      <c r="C9" s="3" t="s">
        <v>88</v>
      </c>
      <c r="D9" s="5">
        <v>0.1</v>
      </c>
      <c r="E9" s="5">
        <v>0.01</v>
      </c>
      <c r="F9" s="5">
        <f>F10</f>
        <v>0.015</v>
      </c>
      <c r="G9" s="36" t="s">
        <v>98</v>
      </c>
    </row>
    <row r="10" spans="1:7" ht="23.25" customHeight="1">
      <c r="A10" s="36"/>
      <c r="B10" s="39"/>
      <c r="C10" s="1" t="s">
        <v>1</v>
      </c>
      <c r="D10" s="16">
        <v>0.1</v>
      </c>
      <c r="E10" s="16">
        <v>0.01</v>
      </c>
      <c r="F10" s="16">
        <v>0.015</v>
      </c>
      <c r="G10" s="36"/>
    </row>
    <row r="11" spans="1:7" ht="29.25" customHeight="1">
      <c r="A11" s="36" t="s">
        <v>2</v>
      </c>
      <c r="B11" s="36" t="s">
        <v>15</v>
      </c>
      <c r="C11" s="3" t="s">
        <v>88</v>
      </c>
      <c r="D11" s="5">
        <v>0.12</v>
      </c>
      <c r="E11" s="5">
        <v>0.09</v>
      </c>
      <c r="F11" s="15">
        <f>F12</f>
        <v>0.09</v>
      </c>
      <c r="G11" s="36"/>
    </row>
    <row r="12" spans="1:7" ht="39" customHeight="1">
      <c r="A12" s="36"/>
      <c r="B12" s="39"/>
      <c r="C12" s="1" t="s">
        <v>1</v>
      </c>
      <c r="D12" s="16">
        <v>0.12</v>
      </c>
      <c r="E12" s="16">
        <v>0.09</v>
      </c>
      <c r="F12" s="17">
        <v>0.09</v>
      </c>
      <c r="G12" s="36"/>
    </row>
    <row r="13" spans="1:7" ht="15" customHeight="1">
      <c r="A13" s="37" t="s">
        <v>259</v>
      </c>
      <c r="B13" s="42"/>
      <c r="C13" s="42"/>
      <c r="D13" s="42"/>
      <c r="E13" s="42"/>
      <c r="F13" s="42"/>
      <c r="G13" s="39"/>
    </row>
    <row r="14" spans="1:7" ht="18" customHeight="1">
      <c r="A14" s="36" t="s">
        <v>6</v>
      </c>
      <c r="B14" s="36" t="s">
        <v>16</v>
      </c>
      <c r="C14" s="3" t="s">
        <v>88</v>
      </c>
      <c r="D14" s="5">
        <v>0.128</v>
      </c>
      <c r="E14" s="5">
        <v>0.28</v>
      </c>
      <c r="F14" s="15">
        <f>F15+F16</f>
        <v>0.442</v>
      </c>
      <c r="G14" s="36" t="s">
        <v>155</v>
      </c>
    </row>
    <row r="15" spans="1:7" ht="16.5" customHeight="1">
      <c r="A15" s="36"/>
      <c r="B15" s="39"/>
      <c r="C15" s="1" t="s">
        <v>17</v>
      </c>
      <c r="D15" s="16">
        <v>0.128</v>
      </c>
      <c r="E15" s="5">
        <v>0.26</v>
      </c>
      <c r="F15" s="17">
        <v>0.34</v>
      </c>
      <c r="G15" s="36"/>
    </row>
    <row r="16" spans="1:7" ht="29.25" customHeight="1">
      <c r="A16" s="36"/>
      <c r="B16" s="39"/>
      <c r="C16" s="1" t="s">
        <v>13</v>
      </c>
      <c r="D16" s="20">
        <v>0</v>
      </c>
      <c r="E16" s="5">
        <v>0.02</v>
      </c>
      <c r="F16" s="17">
        <v>0.102</v>
      </c>
      <c r="G16" s="36"/>
    </row>
    <row r="17" spans="1:7" ht="14.25" customHeight="1">
      <c r="A17" s="37" t="s">
        <v>260</v>
      </c>
      <c r="B17" s="42"/>
      <c r="C17" s="42"/>
      <c r="D17" s="42"/>
      <c r="E17" s="42"/>
      <c r="F17" s="42"/>
      <c r="G17" s="39"/>
    </row>
    <row r="18" spans="1:7" ht="18" customHeight="1">
      <c r="A18" s="36" t="s">
        <v>10</v>
      </c>
      <c r="B18" s="36" t="s">
        <v>18</v>
      </c>
      <c r="C18" s="3" t="s">
        <v>88</v>
      </c>
      <c r="D18" s="5">
        <v>0.06</v>
      </c>
      <c r="E18" s="5">
        <v>0.07</v>
      </c>
      <c r="F18" s="15">
        <f>F19+F20</f>
        <v>0.13</v>
      </c>
      <c r="G18" s="36"/>
    </row>
    <row r="19" spans="1:7" ht="15.75" customHeight="1">
      <c r="A19" s="36"/>
      <c r="B19" s="39"/>
      <c r="C19" s="1" t="s">
        <v>1</v>
      </c>
      <c r="D19" s="20">
        <v>0</v>
      </c>
      <c r="E19" s="16">
        <v>0.07</v>
      </c>
      <c r="F19" s="17">
        <v>0.1</v>
      </c>
      <c r="G19" s="36"/>
    </row>
    <row r="20" spans="1:7" ht="27.75" customHeight="1">
      <c r="A20" s="36"/>
      <c r="B20" s="39"/>
      <c r="C20" s="1" t="s">
        <v>13</v>
      </c>
      <c r="D20" s="16">
        <v>0.06</v>
      </c>
      <c r="E20" s="20">
        <v>0</v>
      </c>
      <c r="F20" s="17">
        <v>0.03</v>
      </c>
      <c r="G20" s="36"/>
    </row>
    <row r="21" spans="1:7" ht="18" customHeight="1">
      <c r="A21" s="37" t="s">
        <v>261</v>
      </c>
      <c r="B21" s="45"/>
      <c r="C21" s="45"/>
      <c r="D21" s="45"/>
      <c r="E21" s="45"/>
      <c r="F21" s="45"/>
      <c r="G21" s="45"/>
    </row>
    <row r="22" spans="1:7" ht="18.75" customHeight="1">
      <c r="A22" s="36" t="s">
        <v>11</v>
      </c>
      <c r="B22" s="36" t="s">
        <v>145</v>
      </c>
      <c r="C22" s="3" t="s">
        <v>78</v>
      </c>
      <c r="D22" s="19">
        <v>0</v>
      </c>
      <c r="E22" s="19">
        <v>0</v>
      </c>
      <c r="F22" s="5">
        <f>F23</f>
        <v>0.095</v>
      </c>
      <c r="G22" s="36" t="s">
        <v>152</v>
      </c>
    </row>
    <row r="23" spans="1:7" ht="19.5" customHeight="1">
      <c r="A23" s="36"/>
      <c r="B23" s="39"/>
      <c r="C23" s="1" t="s">
        <v>1</v>
      </c>
      <c r="D23" s="20">
        <v>0</v>
      </c>
      <c r="E23" s="20">
        <v>0</v>
      </c>
      <c r="F23" s="17">
        <v>0.095</v>
      </c>
      <c r="G23" s="36"/>
    </row>
    <row r="24" spans="1:7" ht="15.75" customHeight="1">
      <c r="A24" s="36" t="s">
        <v>12</v>
      </c>
      <c r="B24" s="42" t="s">
        <v>146</v>
      </c>
      <c r="C24" s="3" t="s">
        <v>78</v>
      </c>
      <c r="D24" s="19">
        <v>0</v>
      </c>
      <c r="E24" s="19">
        <v>0</v>
      </c>
      <c r="F24" s="5">
        <f>F25</f>
        <v>0.05</v>
      </c>
      <c r="G24" s="36" t="s">
        <v>150</v>
      </c>
    </row>
    <row r="25" spans="1:7" ht="22.5" customHeight="1">
      <c r="A25" s="36"/>
      <c r="B25" s="39"/>
      <c r="C25" s="1" t="s">
        <v>1</v>
      </c>
      <c r="D25" s="20">
        <v>0</v>
      </c>
      <c r="E25" s="20">
        <v>0</v>
      </c>
      <c r="F25" s="4">
        <v>0.05</v>
      </c>
      <c r="G25" s="36"/>
    </row>
    <row r="26" spans="1:7" ht="17.25" customHeight="1">
      <c r="A26" s="36" t="s">
        <v>14</v>
      </c>
      <c r="B26" s="42" t="s">
        <v>147</v>
      </c>
      <c r="C26" s="3" t="s">
        <v>78</v>
      </c>
      <c r="D26" s="19">
        <v>0</v>
      </c>
      <c r="E26" s="19">
        <v>0</v>
      </c>
      <c r="F26" s="5">
        <f>F27</f>
        <v>0.05</v>
      </c>
      <c r="G26" s="36" t="s">
        <v>149</v>
      </c>
    </row>
    <row r="27" spans="1:7" ht="17.25" customHeight="1">
      <c r="A27" s="36"/>
      <c r="B27" s="42"/>
      <c r="C27" s="1" t="s">
        <v>1</v>
      </c>
      <c r="D27" s="20">
        <v>0</v>
      </c>
      <c r="E27" s="20">
        <v>0</v>
      </c>
      <c r="F27" s="16">
        <v>0.05</v>
      </c>
      <c r="G27" s="36"/>
    </row>
    <row r="28" spans="1:7" ht="30.75" customHeight="1">
      <c r="A28" s="36" t="s">
        <v>126</v>
      </c>
      <c r="B28" s="36" t="s">
        <v>148</v>
      </c>
      <c r="C28" s="3" t="s">
        <v>78</v>
      </c>
      <c r="D28" s="5">
        <v>0.0237</v>
      </c>
      <c r="E28" s="5">
        <v>0.0237</v>
      </c>
      <c r="F28" s="15">
        <f>F29</f>
        <v>0.065</v>
      </c>
      <c r="G28" s="36" t="s">
        <v>151</v>
      </c>
    </row>
    <row r="29" spans="1:7" ht="17.25" customHeight="1">
      <c r="A29" s="36"/>
      <c r="B29" s="39"/>
      <c r="C29" s="1" t="s">
        <v>1</v>
      </c>
      <c r="D29" s="16">
        <v>0.0237</v>
      </c>
      <c r="E29" s="16">
        <v>0.0237</v>
      </c>
      <c r="F29" s="17">
        <v>0.065</v>
      </c>
      <c r="G29" s="36"/>
    </row>
    <row r="30" spans="1:7" ht="17.25" customHeight="1">
      <c r="A30" s="36" t="s">
        <v>127</v>
      </c>
      <c r="B30" s="36" t="s">
        <v>153</v>
      </c>
      <c r="C30" s="3" t="s">
        <v>78</v>
      </c>
      <c r="D30" s="5">
        <v>0.02</v>
      </c>
      <c r="E30" s="5">
        <v>0.02</v>
      </c>
      <c r="F30" s="15">
        <f>F31</f>
        <v>0.07</v>
      </c>
      <c r="G30" s="36" t="s">
        <v>154</v>
      </c>
    </row>
    <row r="31" spans="1:7" ht="21.75" customHeight="1">
      <c r="A31" s="36"/>
      <c r="B31" s="36"/>
      <c r="C31" s="1" t="s">
        <v>1</v>
      </c>
      <c r="D31" s="16">
        <v>0.02</v>
      </c>
      <c r="E31" s="16">
        <v>0.02</v>
      </c>
      <c r="F31" s="17">
        <v>0.07</v>
      </c>
      <c r="G31" s="36"/>
    </row>
    <row r="32" spans="1:7" ht="17.25" customHeight="1">
      <c r="A32" s="36" t="s">
        <v>128</v>
      </c>
      <c r="B32" s="36" t="s">
        <v>224</v>
      </c>
      <c r="C32" s="3" t="s">
        <v>78</v>
      </c>
      <c r="D32" s="16"/>
      <c r="E32" s="16"/>
      <c r="F32" s="5">
        <f>F33</f>
        <v>0.147</v>
      </c>
      <c r="G32" s="36" t="s">
        <v>225</v>
      </c>
    </row>
    <row r="33" spans="1:7" ht="23.25" customHeight="1">
      <c r="A33" s="36"/>
      <c r="B33" s="36"/>
      <c r="C33" s="1" t="s">
        <v>1</v>
      </c>
      <c r="D33" s="16"/>
      <c r="E33" s="16"/>
      <c r="F33" s="17">
        <v>0.147</v>
      </c>
      <c r="G33" s="36"/>
    </row>
    <row r="34" spans="1:7" ht="17.25" customHeight="1">
      <c r="A34" s="36" t="s">
        <v>262</v>
      </c>
      <c r="B34" s="36" t="s">
        <v>252</v>
      </c>
      <c r="C34" s="3" t="s">
        <v>78</v>
      </c>
      <c r="D34" s="5">
        <v>8.5</v>
      </c>
      <c r="E34" s="5" t="e">
        <f>SUM(E37:E37)</f>
        <v>#REF!</v>
      </c>
      <c r="F34" s="5">
        <f>F35+F36</f>
        <v>7.949</v>
      </c>
      <c r="G34" s="36" t="s">
        <v>253</v>
      </c>
    </row>
    <row r="35" spans="1:7" ht="23.25" customHeight="1">
      <c r="A35" s="36"/>
      <c r="B35" s="36"/>
      <c r="C35" s="1" t="s">
        <v>7</v>
      </c>
      <c r="D35" s="5"/>
      <c r="E35" s="5"/>
      <c r="F35" s="17">
        <v>5.674</v>
      </c>
      <c r="G35" s="36"/>
    </row>
    <row r="36" spans="1:7" ht="19.5" customHeight="1">
      <c r="A36" s="36"/>
      <c r="B36" s="36"/>
      <c r="C36" s="1" t="s">
        <v>1</v>
      </c>
      <c r="D36" s="16">
        <v>0.43</v>
      </c>
      <c r="E36" s="16">
        <v>0.43</v>
      </c>
      <c r="F36" s="17">
        <v>2.275</v>
      </c>
      <c r="G36" s="36"/>
    </row>
    <row r="37" spans="1:7" ht="16.5" customHeight="1">
      <c r="A37" s="1"/>
      <c r="B37" s="4"/>
      <c r="C37" s="3" t="s">
        <v>19</v>
      </c>
      <c r="D37" s="5" t="e">
        <f>SUM(#REF!,#REF!,D9,D11,D14,#REF!,D18,D22,D24,D26,D28,D30)</f>
        <v>#REF!</v>
      </c>
      <c r="E37" s="5" t="e">
        <f>SUM(#REF!,#REF!,E9,E11,E14,#REF!,E18,E22,E24,E26,E28,E30)</f>
        <v>#REF!</v>
      </c>
      <c r="F37" s="5">
        <f>F9+F11+F14+F18+F22+F24+F26+F28+F30+F32+F34</f>
        <v>9.103</v>
      </c>
      <c r="G37" s="1"/>
    </row>
    <row r="38" spans="1:7" ht="27" customHeight="1">
      <c r="A38" s="1"/>
      <c r="B38" s="4"/>
      <c r="C38" s="3" t="s">
        <v>7</v>
      </c>
      <c r="D38" s="5" t="e">
        <f>SUM(#REF!)</f>
        <v>#REF!</v>
      </c>
      <c r="E38" s="19" t="e">
        <f>SUM(#REF!)</f>
        <v>#REF!</v>
      </c>
      <c r="F38" s="5">
        <f>F35</f>
        <v>5.674</v>
      </c>
      <c r="G38" s="1"/>
    </row>
    <row r="39" spans="1:7" ht="16.5" customHeight="1">
      <c r="A39" s="1"/>
      <c r="B39" s="4"/>
      <c r="C39" s="3" t="s">
        <v>1</v>
      </c>
      <c r="D39" s="5" t="e">
        <f>SUM(D10,D12,D15,#REF!,D19,D23,D25,D27,D29,D31)</f>
        <v>#REF!</v>
      </c>
      <c r="E39" s="5" t="e">
        <f>SUM(E10,E12,E15,#REF!,E19,E23,E25,E27,E29,E31)</f>
        <v>#REF!</v>
      </c>
      <c r="F39" s="5">
        <f>F10+F12+F15+F19+F23+F25+F27+F29+F31+F33+F36</f>
        <v>3.297</v>
      </c>
      <c r="G39" s="1"/>
    </row>
    <row r="40" spans="1:7" ht="25.5" customHeight="1">
      <c r="A40" s="1"/>
      <c r="B40" s="4"/>
      <c r="C40" s="3" t="s">
        <v>13</v>
      </c>
      <c r="D40" s="5">
        <f>SUM(D16,D20)</f>
        <v>0.06</v>
      </c>
      <c r="E40" s="5">
        <f>SUM(E16,E20)</f>
        <v>0.02</v>
      </c>
      <c r="F40" s="5">
        <f>F16+F20</f>
        <v>0.132</v>
      </c>
      <c r="G40" s="1"/>
    </row>
    <row r="41" spans="1:7" ht="12.75" customHeight="1">
      <c r="A41" s="4"/>
      <c r="B41" s="4"/>
      <c r="C41" s="4"/>
      <c r="D41" s="4"/>
      <c r="E41" s="4"/>
      <c r="F41" s="21"/>
      <c r="G41" s="4"/>
    </row>
    <row r="42" spans="1:7" ht="12" customHeight="1">
      <c r="A42" s="37" t="s">
        <v>182</v>
      </c>
      <c r="B42" s="42"/>
      <c r="C42" s="42"/>
      <c r="D42" s="42"/>
      <c r="E42" s="42"/>
      <c r="F42" s="42"/>
      <c r="G42" s="42"/>
    </row>
    <row r="43" spans="1:7" ht="15" customHeight="1">
      <c r="A43" s="37" t="s">
        <v>125</v>
      </c>
      <c r="B43" s="42"/>
      <c r="C43" s="42"/>
      <c r="D43" s="42"/>
      <c r="E43" s="42"/>
      <c r="F43" s="42"/>
      <c r="G43" s="42"/>
    </row>
    <row r="44" spans="1:7" ht="15" customHeight="1">
      <c r="A44" s="36" t="s">
        <v>0</v>
      </c>
      <c r="B44" s="36" t="s">
        <v>20</v>
      </c>
      <c r="C44" s="3" t="s">
        <v>78</v>
      </c>
      <c r="D44" s="5">
        <v>0.9</v>
      </c>
      <c r="E44" s="5">
        <v>1.1</v>
      </c>
      <c r="F44" s="15">
        <f>F45</f>
        <v>0.72</v>
      </c>
      <c r="G44" s="36" t="s">
        <v>94</v>
      </c>
    </row>
    <row r="45" spans="1:7" ht="14.25" customHeight="1">
      <c r="A45" s="36"/>
      <c r="B45" s="36"/>
      <c r="C45" s="1" t="s">
        <v>21</v>
      </c>
      <c r="D45" s="16">
        <v>0.9</v>
      </c>
      <c r="E45" s="16">
        <v>1.1</v>
      </c>
      <c r="F45" s="17">
        <v>0.72</v>
      </c>
      <c r="G45" s="36"/>
    </row>
    <row r="46" spans="1:7" ht="16.5" customHeight="1">
      <c r="A46" s="36" t="s">
        <v>2</v>
      </c>
      <c r="B46" s="36" t="s">
        <v>22</v>
      </c>
      <c r="C46" s="3" t="s">
        <v>78</v>
      </c>
      <c r="D46" s="5">
        <v>0.02</v>
      </c>
      <c r="E46" s="5">
        <v>0.01</v>
      </c>
      <c r="F46" s="15">
        <f>F47</f>
        <v>0.03</v>
      </c>
      <c r="G46" s="36"/>
    </row>
    <row r="47" spans="1:7" ht="12.75" customHeight="1">
      <c r="A47" s="36"/>
      <c r="B47" s="39"/>
      <c r="C47" s="1" t="s">
        <v>21</v>
      </c>
      <c r="D47" s="16">
        <v>0.02</v>
      </c>
      <c r="E47" s="16">
        <v>0.01</v>
      </c>
      <c r="F47" s="17">
        <v>0.03</v>
      </c>
      <c r="G47" s="36"/>
    </row>
    <row r="48" spans="1:7" ht="16.5" customHeight="1">
      <c r="A48" s="37" t="s">
        <v>23</v>
      </c>
      <c r="B48" s="42"/>
      <c r="C48" s="42"/>
      <c r="D48" s="42"/>
      <c r="E48" s="42"/>
      <c r="F48" s="42"/>
      <c r="G48" s="42"/>
    </row>
    <row r="49" spans="1:7" ht="18.75" customHeight="1">
      <c r="A49" s="36" t="s">
        <v>6</v>
      </c>
      <c r="B49" s="36" t="s">
        <v>24</v>
      </c>
      <c r="C49" s="3" t="s">
        <v>78</v>
      </c>
      <c r="D49" s="5">
        <v>2.08</v>
      </c>
      <c r="E49" s="5">
        <v>5.31</v>
      </c>
      <c r="F49" s="5">
        <f>SUM(F50:F51)</f>
        <v>2.42</v>
      </c>
      <c r="G49" s="36" t="s">
        <v>94</v>
      </c>
    </row>
    <row r="50" spans="1:7" ht="14.25" customHeight="1">
      <c r="A50" s="36"/>
      <c r="B50" s="39"/>
      <c r="C50" s="1" t="s">
        <v>21</v>
      </c>
      <c r="D50" s="16">
        <v>0.5</v>
      </c>
      <c r="E50" s="16">
        <v>2.57</v>
      </c>
      <c r="F50" s="17">
        <v>0.59</v>
      </c>
      <c r="G50" s="36"/>
    </row>
    <row r="51" spans="1:7" ht="27.75" customHeight="1">
      <c r="A51" s="36"/>
      <c r="B51" s="39"/>
      <c r="C51" s="1" t="s">
        <v>13</v>
      </c>
      <c r="D51" s="16">
        <v>1.58</v>
      </c>
      <c r="E51" s="16">
        <v>2.74</v>
      </c>
      <c r="F51" s="17">
        <v>1.83</v>
      </c>
      <c r="G51" s="36"/>
    </row>
    <row r="52" spans="1:7" ht="15" customHeight="1">
      <c r="A52" s="36" t="s">
        <v>8</v>
      </c>
      <c r="B52" s="36" t="s">
        <v>25</v>
      </c>
      <c r="C52" s="3" t="s">
        <v>78</v>
      </c>
      <c r="D52" s="5">
        <v>2.15</v>
      </c>
      <c r="E52" s="5">
        <v>1.07</v>
      </c>
      <c r="F52" s="5">
        <f>SUM(F53:F54)</f>
        <v>1.77</v>
      </c>
      <c r="G52" s="36"/>
    </row>
    <row r="53" spans="1:7" ht="15.75" customHeight="1">
      <c r="A53" s="36"/>
      <c r="B53" s="39"/>
      <c r="C53" s="1" t="s">
        <v>21</v>
      </c>
      <c r="D53" s="16">
        <v>0.4</v>
      </c>
      <c r="E53" s="16">
        <v>0.23</v>
      </c>
      <c r="F53" s="17">
        <v>0.27</v>
      </c>
      <c r="G53" s="36"/>
    </row>
    <row r="54" spans="1:7" ht="27.75" customHeight="1">
      <c r="A54" s="36"/>
      <c r="B54" s="39"/>
      <c r="C54" s="1" t="s">
        <v>13</v>
      </c>
      <c r="D54" s="16">
        <v>1.75</v>
      </c>
      <c r="E54" s="16">
        <v>0.84</v>
      </c>
      <c r="F54" s="17">
        <v>1.5</v>
      </c>
      <c r="G54" s="36"/>
    </row>
    <row r="55" spans="1:7" ht="17.25" customHeight="1">
      <c r="A55" s="36" t="s">
        <v>46</v>
      </c>
      <c r="B55" s="36" t="s">
        <v>26</v>
      </c>
      <c r="C55" s="3" t="s">
        <v>78</v>
      </c>
      <c r="D55" s="5">
        <v>0.5</v>
      </c>
      <c r="E55" s="5">
        <v>0.07</v>
      </c>
      <c r="F55" s="5">
        <f>SUM(F56:F57)</f>
        <v>0.35</v>
      </c>
      <c r="G55" s="36"/>
    </row>
    <row r="56" spans="1:7" ht="13.5" customHeight="1">
      <c r="A56" s="36"/>
      <c r="B56" s="39"/>
      <c r="C56" s="1" t="s">
        <v>21</v>
      </c>
      <c r="D56" s="16">
        <v>0.1</v>
      </c>
      <c r="E56" s="16">
        <v>0.06</v>
      </c>
      <c r="F56" s="17">
        <v>0.1</v>
      </c>
      <c r="G56" s="36"/>
    </row>
    <row r="57" spans="1:7" ht="27.75" customHeight="1">
      <c r="A57" s="36"/>
      <c r="B57" s="39"/>
      <c r="C57" s="1" t="s">
        <v>13</v>
      </c>
      <c r="D57" s="16">
        <v>0.4</v>
      </c>
      <c r="E57" s="16">
        <v>0.01</v>
      </c>
      <c r="F57" s="17">
        <v>0.25</v>
      </c>
      <c r="G57" s="36"/>
    </row>
    <row r="58" spans="1:7" ht="17.25" customHeight="1">
      <c r="A58" s="36" t="s">
        <v>9</v>
      </c>
      <c r="B58" s="36" t="s">
        <v>27</v>
      </c>
      <c r="C58" s="3" t="s">
        <v>78</v>
      </c>
      <c r="D58" s="5">
        <v>0.1</v>
      </c>
      <c r="E58" s="5">
        <v>0.01</v>
      </c>
      <c r="F58" s="5">
        <f>SUM(F59:F60)</f>
        <v>0.13</v>
      </c>
      <c r="G58" s="36"/>
    </row>
    <row r="59" spans="1:7" ht="14.25" customHeight="1">
      <c r="A59" s="36"/>
      <c r="B59" s="39"/>
      <c r="C59" s="1" t="s">
        <v>21</v>
      </c>
      <c r="D59" s="16">
        <v>0.03</v>
      </c>
      <c r="E59" s="16">
        <v>0.01</v>
      </c>
      <c r="F59" s="17">
        <v>0.03</v>
      </c>
      <c r="G59" s="36"/>
    </row>
    <row r="60" spans="1:7" ht="24.75" customHeight="1">
      <c r="A60" s="36"/>
      <c r="B60" s="39"/>
      <c r="C60" s="1" t="s">
        <v>13</v>
      </c>
      <c r="D60" s="16">
        <v>0.07</v>
      </c>
      <c r="E60" s="20">
        <v>0</v>
      </c>
      <c r="F60" s="17">
        <v>0.1</v>
      </c>
      <c r="G60" s="36"/>
    </row>
    <row r="61" spans="1:7" ht="13.5" customHeight="1">
      <c r="A61" s="36" t="s">
        <v>42</v>
      </c>
      <c r="B61" s="36" t="s">
        <v>28</v>
      </c>
      <c r="C61" s="3" t="s">
        <v>78</v>
      </c>
      <c r="D61" s="5">
        <v>0.002</v>
      </c>
      <c r="E61" s="5">
        <v>0.07</v>
      </c>
      <c r="F61" s="15">
        <f>F62</f>
        <v>0.002</v>
      </c>
      <c r="G61" s="36"/>
    </row>
    <row r="62" spans="1:7" ht="15" customHeight="1">
      <c r="A62" s="36"/>
      <c r="B62" s="39"/>
      <c r="C62" s="1" t="s">
        <v>21</v>
      </c>
      <c r="D62" s="16">
        <v>0.002</v>
      </c>
      <c r="E62" s="16">
        <v>0.07</v>
      </c>
      <c r="F62" s="17">
        <v>0.002</v>
      </c>
      <c r="G62" s="36"/>
    </row>
    <row r="63" spans="1:7" ht="13.5" customHeight="1">
      <c r="A63" s="37" t="s">
        <v>29</v>
      </c>
      <c r="B63" s="42"/>
      <c r="C63" s="42"/>
      <c r="D63" s="42"/>
      <c r="E63" s="42"/>
      <c r="F63" s="42"/>
      <c r="G63" s="42"/>
    </row>
    <row r="64" spans="1:7" ht="18.75" customHeight="1">
      <c r="A64" s="36" t="s">
        <v>10</v>
      </c>
      <c r="B64" s="36" t="s">
        <v>30</v>
      </c>
      <c r="C64" s="3" t="s">
        <v>78</v>
      </c>
      <c r="D64" s="5">
        <v>4.89</v>
      </c>
      <c r="E64" s="5">
        <v>24.33</v>
      </c>
      <c r="F64" s="15">
        <f>F65</f>
        <v>10.9</v>
      </c>
      <c r="G64" s="36" t="s">
        <v>95</v>
      </c>
    </row>
    <row r="65" spans="1:7" ht="15.75" customHeight="1">
      <c r="A65" s="36"/>
      <c r="B65" s="39"/>
      <c r="C65" s="1" t="s">
        <v>21</v>
      </c>
      <c r="D65" s="16">
        <v>4.89</v>
      </c>
      <c r="E65" s="16">
        <v>24.33</v>
      </c>
      <c r="F65" s="17">
        <v>10.9</v>
      </c>
      <c r="G65" s="36"/>
    </row>
    <row r="66" spans="1:7" ht="15.75" customHeight="1">
      <c r="A66" s="36" t="s">
        <v>31</v>
      </c>
      <c r="B66" s="36" t="s">
        <v>32</v>
      </c>
      <c r="C66" s="3" t="s">
        <v>78</v>
      </c>
      <c r="D66" s="5">
        <v>0.46</v>
      </c>
      <c r="E66" s="5">
        <v>0.53</v>
      </c>
      <c r="F66" s="15">
        <f>F67</f>
        <v>0.36</v>
      </c>
      <c r="G66" s="36"/>
    </row>
    <row r="67" spans="1:7" ht="15" customHeight="1">
      <c r="A67" s="36"/>
      <c r="B67" s="39"/>
      <c r="C67" s="1" t="s">
        <v>21</v>
      </c>
      <c r="D67" s="16">
        <v>0.46</v>
      </c>
      <c r="E67" s="16">
        <v>0.53</v>
      </c>
      <c r="F67" s="17">
        <v>0.36</v>
      </c>
      <c r="G67" s="36"/>
    </row>
    <row r="68" spans="1:7" ht="14.25" customHeight="1">
      <c r="A68" s="36" t="s">
        <v>33</v>
      </c>
      <c r="B68" s="36" t="s">
        <v>34</v>
      </c>
      <c r="C68" s="3" t="s">
        <v>78</v>
      </c>
      <c r="D68" s="5">
        <v>0.08</v>
      </c>
      <c r="E68" s="5">
        <v>0.01</v>
      </c>
      <c r="F68" s="15">
        <f>F69</f>
        <v>0.01</v>
      </c>
      <c r="G68" s="36"/>
    </row>
    <row r="69" spans="1:7" ht="16.5" customHeight="1">
      <c r="A69" s="36"/>
      <c r="B69" s="39"/>
      <c r="C69" s="1" t="s">
        <v>21</v>
      </c>
      <c r="D69" s="16">
        <v>0.08</v>
      </c>
      <c r="E69" s="16">
        <v>0.01</v>
      </c>
      <c r="F69" s="17">
        <v>0.01</v>
      </c>
      <c r="G69" s="36"/>
    </row>
    <row r="70" spans="1:7" ht="15" customHeight="1">
      <c r="A70" s="36" t="s">
        <v>35</v>
      </c>
      <c r="B70" s="36" t="s">
        <v>36</v>
      </c>
      <c r="C70" s="3" t="s">
        <v>78</v>
      </c>
      <c r="D70" s="5">
        <v>0.67</v>
      </c>
      <c r="E70" s="5">
        <v>0.56</v>
      </c>
      <c r="F70" s="15">
        <f>F71</f>
        <v>0.38</v>
      </c>
      <c r="G70" s="36"/>
    </row>
    <row r="71" spans="1:7" ht="15.75" customHeight="1">
      <c r="A71" s="36"/>
      <c r="B71" s="39"/>
      <c r="C71" s="1" t="s">
        <v>37</v>
      </c>
      <c r="D71" s="16">
        <v>0.67</v>
      </c>
      <c r="E71" s="16">
        <v>0.56</v>
      </c>
      <c r="F71" s="17">
        <v>0.38</v>
      </c>
      <c r="G71" s="36"/>
    </row>
    <row r="72" spans="1:7" ht="17.25" customHeight="1">
      <c r="A72" s="1"/>
      <c r="B72" s="4"/>
      <c r="C72" s="3" t="s">
        <v>19</v>
      </c>
      <c r="D72" s="5" t="e">
        <f>SUM(D44,D46,D49,D52,D55,D58,D61,D64,D66,D68,D70,#REF!,#REF!,#REF!,#REF!,#REF!,#REF!)</f>
        <v>#REF!</v>
      </c>
      <c r="E72" s="5" t="e">
        <f>SUM(E44,E46,E49,E52,E55,E58,E61,E64,E66,E68,E70,#REF!,#REF!,#REF!,#REF!,#REF!,#REF!)</f>
        <v>#REF!</v>
      </c>
      <c r="F72" s="5">
        <f>SUM(F44,F46,F49,F52,F55,F58,F61,F64,F66,F68,F70)</f>
        <v>17.072</v>
      </c>
      <c r="G72" s="1"/>
    </row>
    <row r="73" spans="1:7" ht="13.5" customHeight="1">
      <c r="A73" s="1"/>
      <c r="B73" s="4"/>
      <c r="C73" s="3" t="s">
        <v>21</v>
      </c>
      <c r="D73" s="5" t="e">
        <f>SUM(D45,D47,D50,D53,D56,D59,D62,D65,D67,D69,D71,#REF!,#REF!,#REF!,#REF!,#REF!)</f>
        <v>#REF!</v>
      </c>
      <c r="E73" s="5" t="e">
        <f>SUM(E45,E47,E50,E53,E56,E59,E62,E65,E67,E69,E71,#REF!,#REF!,#REF!,#REF!,#REF!)</f>
        <v>#REF!</v>
      </c>
      <c r="F73" s="5">
        <f>SUM(F45,F47,F50,F53,F56,F59,F62,F65,F67,F69,F71)</f>
        <v>13.392</v>
      </c>
      <c r="G73" s="1"/>
    </row>
    <row r="74" spans="1:7" ht="24" customHeight="1">
      <c r="A74" s="1"/>
      <c r="B74" s="4"/>
      <c r="C74" s="3" t="s">
        <v>13</v>
      </c>
      <c r="D74" s="5">
        <f>SUM(D51,D54,D57,D60)</f>
        <v>3.8</v>
      </c>
      <c r="E74" s="5">
        <f>SUM(E51,E54,E57,E60)</f>
        <v>3.59</v>
      </c>
      <c r="F74" s="5">
        <f>SUM(F51,F54,F57,F60)</f>
        <v>3.68</v>
      </c>
      <c r="G74" s="1"/>
    </row>
    <row r="75" spans="1:7" ht="10.5" customHeight="1">
      <c r="A75" s="1"/>
      <c r="B75" s="4"/>
      <c r="C75" s="3"/>
      <c r="D75" s="27"/>
      <c r="E75" s="27"/>
      <c r="F75" s="21"/>
      <c r="G75" s="1"/>
    </row>
    <row r="76" spans="1:7" ht="14.25" customHeight="1">
      <c r="A76" s="37" t="s">
        <v>181</v>
      </c>
      <c r="B76" s="42"/>
      <c r="C76" s="42"/>
      <c r="D76" s="42"/>
      <c r="E76" s="42"/>
      <c r="F76" s="42"/>
      <c r="G76" s="42"/>
    </row>
    <row r="77" spans="1:7" ht="15.75" customHeight="1">
      <c r="A77" s="37" t="s">
        <v>38</v>
      </c>
      <c r="B77" s="42"/>
      <c r="C77" s="42"/>
      <c r="D77" s="42"/>
      <c r="E77" s="42"/>
      <c r="F77" s="42"/>
      <c r="G77" s="42"/>
    </row>
    <row r="78" spans="1:7" ht="30" customHeight="1">
      <c r="A78" s="36" t="s">
        <v>0</v>
      </c>
      <c r="B78" s="1" t="s">
        <v>39</v>
      </c>
      <c r="C78" s="3" t="s">
        <v>78</v>
      </c>
      <c r="D78" s="5">
        <v>0.41</v>
      </c>
      <c r="E78" s="5">
        <v>0.41</v>
      </c>
      <c r="F78" s="5">
        <f>SUM(F79)</f>
        <v>0.051</v>
      </c>
      <c r="G78" s="36" t="s">
        <v>185</v>
      </c>
    </row>
    <row r="79" spans="1:7" ht="27.75" customHeight="1">
      <c r="A79" s="36"/>
      <c r="B79" s="1" t="s">
        <v>122</v>
      </c>
      <c r="C79" s="3"/>
      <c r="D79" s="16">
        <v>0.02</v>
      </c>
      <c r="E79" s="16">
        <v>0.02</v>
      </c>
      <c r="F79" s="17">
        <v>0.051</v>
      </c>
      <c r="G79" s="36"/>
    </row>
    <row r="80" spans="1:7" ht="17.25" customHeight="1">
      <c r="A80" s="36"/>
      <c r="B80" s="4"/>
      <c r="C80" s="1" t="s">
        <v>1</v>
      </c>
      <c r="D80" s="16">
        <v>0.41</v>
      </c>
      <c r="E80" s="16">
        <v>0.41</v>
      </c>
      <c r="F80" s="17">
        <f>F79</f>
        <v>0.051</v>
      </c>
      <c r="G80" s="36"/>
    </row>
    <row r="81" spans="1:7" ht="19.5" customHeight="1">
      <c r="A81" s="36" t="s">
        <v>2</v>
      </c>
      <c r="B81" s="36" t="s">
        <v>123</v>
      </c>
      <c r="C81" s="3" t="s">
        <v>78</v>
      </c>
      <c r="D81" s="5">
        <v>0.17</v>
      </c>
      <c r="E81" s="5">
        <v>0.17</v>
      </c>
      <c r="F81" s="15">
        <f>F82</f>
        <v>0.613</v>
      </c>
      <c r="G81" s="36"/>
    </row>
    <row r="82" spans="1:7" ht="21" customHeight="1">
      <c r="A82" s="36"/>
      <c r="B82" s="36"/>
      <c r="C82" s="1" t="s">
        <v>1</v>
      </c>
      <c r="D82" s="16">
        <v>0.17</v>
      </c>
      <c r="E82" s="16">
        <v>0.17</v>
      </c>
      <c r="F82" s="17">
        <v>0.613</v>
      </c>
      <c r="G82" s="36"/>
    </row>
    <row r="83" spans="1:7" ht="16.5" customHeight="1">
      <c r="A83" s="36" t="s">
        <v>3</v>
      </c>
      <c r="B83" s="36" t="s">
        <v>40</v>
      </c>
      <c r="C83" s="3" t="s">
        <v>78</v>
      </c>
      <c r="D83" s="5">
        <v>0.41</v>
      </c>
      <c r="E83" s="5">
        <v>0.41</v>
      </c>
      <c r="F83" s="15">
        <f>F84</f>
        <v>0.538</v>
      </c>
      <c r="G83" s="36"/>
    </row>
    <row r="84" spans="1:7" ht="21" customHeight="1">
      <c r="A84" s="36"/>
      <c r="B84" s="36"/>
      <c r="C84" s="1" t="s">
        <v>1</v>
      </c>
      <c r="D84" s="16">
        <v>0.41</v>
      </c>
      <c r="E84" s="16">
        <v>0.41</v>
      </c>
      <c r="F84" s="17">
        <v>0.538</v>
      </c>
      <c r="G84" s="36"/>
    </row>
    <row r="85" spans="1:7" ht="17.25" customHeight="1">
      <c r="A85" s="36" t="s">
        <v>4</v>
      </c>
      <c r="B85" s="36" t="s">
        <v>70</v>
      </c>
      <c r="C85" s="3" t="s">
        <v>78</v>
      </c>
      <c r="D85" s="5">
        <v>0.23</v>
      </c>
      <c r="E85" s="5">
        <v>0.23</v>
      </c>
      <c r="F85" s="15">
        <f>F86</f>
        <v>0.371</v>
      </c>
      <c r="G85" s="36"/>
    </row>
    <row r="86" spans="1:7" ht="19.5" customHeight="1">
      <c r="A86" s="36"/>
      <c r="B86" s="39"/>
      <c r="C86" s="1" t="s">
        <v>1</v>
      </c>
      <c r="D86" s="16">
        <v>0.23</v>
      </c>
      <c r="E86" s="16">
        <v>0.23</v>
      </c>
      <c r="F86" s="17">
        <v>0.371</v>
      </c>
      <c r="G86" s="36"/>
    </row>
    <row r="87" spans="1:7" ht="18.75" customHeight="1">
      <c r="A87" s="36" t="s">
        <v>5</v>
      </c>
      <c r="B87" s="36" t="s">
        <v>41</v>
      </c>
      <c r="C87" s="21" t="s">
        <v>78</v>
      </c>
      <c r="D87" s="5">
        <v>1.041</v>
      </c>
      <c r="E87" s="5">
        <v>1.041</v>
      </c>
      <c r="F87" s="15">
        <f>F88</f>
        <v>1.12</v>
      </c>
      <c r="G87" s="36"/>
    </row>
    <row r="88" spans="1:7" ht="15" customHeight="1">
      <c r="A88" s="36"/>
      <c r="B88" s="39"/>
      <c r="C88" s="1" t="s">
        <v>1</v>
      </c>
      <c r="D88" s="16">
        <v>0.8</v>
      </c>
      <c r="E88" s="16">
        <v>0.8</v>
      </c>
      <c r="F88" s="17">
        <v>1.12</v>
      </c>
      <c r="G88" s="36"/>
    </row>
    <row r="89" spans="1:7" ht="15.75" customHeight="1">
      <c r="A89" s="36" t="s">
        <v>45</v>
      </c>
      <c r="B89" s="36" t="s">
        <v>124</v>
      </c>
      <c r="C89" s="3" t="s">
        <v>78</v>
      </c>
      <c r="D89" s="5">
        <v>3.6</v>
      </c>
      <c r="E89" s="5">
        <v>3.6</v>
      </c>
      <c r="F89" s="5">
        <f>SUM(F90:F90)</f>
        <v>4</v>
      </c>
      <c r="G89" s="36"/>
    </row>
    <row r="90" spans="1:7" ht="15.75" customHeight="1">
      <c r="A90" s="38"/>
      <c r="B90" s="38"/>
      <c r="C90" s="1" t="s">
        <v>1</v>
      </c>
      <c r="D90" s="5"/>
      <c r="E90" s="5"/>
      <c r="F90" s="16">
        <v>4</v>
      </c>
      <c r="G90" s="36"/>
    </row>
    <row r="91" spans="1:7" ht="15.75" customHeight="1">
      <c r="A91" s="37" t="s">
        <v>187</v>
      </c>
      <c r="B91" s="37"/>
      <c r="C91" s="37"/>
      <c r="D91" s="37"/>
      <c r="E91" s="37"/>
      <c r="F91" s="37"/>
      <c r="G91" s="37"/>
    </row>
    <row r="92" spans="1:7" ht="21.75" customHeight="1">
      <c r="A92" s="36" t="s">
        <v>6</v>
      </c>
      <c r="B92" s="36" t="s">
        <v>86</v>
      </c>
      <c r="C92" s="3" t="s">
        <v>78</v>
      </c>
      <c r="D92" s="19">
        <v>0</v>
      </c>
      <c r="E92" s="19">
        <v>0</v>
      </c>
      <c r="F92" s="5">
        <f>F93</f>
        <v>0.009</v>
      </c>
      <c r="G92" s="36" t="s">
        <v>140</v>
      </c>
    </row>
    <row r="93" spans="1:7" ht="17.25" customHeight="1">
      <c r="A93" s="36"/>
      <c r="B93" s="39"/>
      <c r="C93" s="1" t="s">
        <v>1</v>
      </c>
      <c r="D93" s="20">
        <v>0</v>
      </c>
      <c r="E93" s="20">
        <v>0</v>
      </c>
      <c r="F93" s="16">
        <v>0.009</v>
      </c>
      <c r="G93" s="36"/>
    </row>
    <row r="94" spans="1:7" ht="13.5" customHeight="1">
      <c r="A94" s="1"/>
      <c r="B94" s="4"/>
      <c r="C94" s="3" t="s">
        <v>19</v>
      </c>
      <c r="D94" s="5" t="e">
        <f>SUM(D78,D81,D83,D85,D87,D89,#REF!,#REF!,#REF!,#REF!,D92)</f>
        <v>#REF!</v>
      </c>
      <c r="E94" s="5" t="e">
        <f>SUM(E78,E81,E83,E85,E87,E89,#REF!,#REF!,#REF!,#REF!,E92)</f>
        <v>#REF!</v>
      </c>
      <c r="F94" s="5">
        <f>F78+F81+F83+F85+F87+F89+F92</f>
        <v>6.702</v>
      </c>
      <c r="G94" s="1"/>
    </row>
    <row r="95" spans="1:7" ht="15" customHeight="1">
      <c r="A95" s="1"/>
      <c r="B95" s="4"/>
      <c r="C95" s="3" t="s">
        <v>1</v>
      </c>
      <c r="D95" s="5" t="e">
        <f>SUM(D80,D82,D84,D86,D88,#REF!,#REF!,#REF!,#REF!,D93)</f>
        <v>#REF!</v>
      </c>
      <c r="E95" s="5" t="e">
        <f>SUM(E80,E82,E84,E86,E88,#REF!,#REF!,#REF!,#REF!,E93)</f>
        <v>#REF!</v>
      </c>
      <c r="F95" s="5">
        <f>F80+F82+F84+F86+F88+F90+F93</f>
        <v>6.702</v>
      </c>
      <c r="G95" s="1"/>
    </row>
    <row r="96" spans="1:7" ht="12.75" customHeight="1">
      <c r="A96" s="1"/>
      <c r="B96" s="4"/>
      <c r="C96" s="3"/>
      <c r="D96" s="5"/>
      <c r="E96" s="5"/>
      <c r="F96" s="5"/>
      <c r="G96" s="1"/>
    </row>
    <row r="97" spans="1:7" ht="11.25" customHeight="1">
      <c r="A97" s="37" t="s">
        <v>180</v>
      </c>
      <c r="B97" s="42"/>
      <c r="C97" s="42"/>
      <c r="D97" s="42"/>
      <c r="E97" s="42"/>
      <c r="F97" s="42"/>
      <c r="G97" s="42"/>
    </row>
    <row r="98" spans="1:7" ht="15" customHeight="1">
      <c r="A98" s="43" t="s">
        <v>133</v>
      </c>
      <c r="B98" s="42"/>
      <c r="C98" s="42"/>
      <c r="D98" s="42"/>
      <c r="E98" s="42"/>
      <c r="F98" s="42"/>
      <c r="G98" s="42"/>
    </row>
    <row r="99" spans="1:7" ht="15" customHeight="1">
      <c r="A99" s="36" t="s">
        <v>0</v>
      </c>
      <c r="B99" s="36" t="s">
        <v>43</v>
      </c>
      <c r="C99" s="3" t="s">
        <v>78</v>
      </c>
      <c r="D99" s="19">
        <v>0</v>
      </c>
      <c r="E99" s="19">
        <v>0</v>
      </c>
      <c r="F99" s="15">
        <f>F100</f>
        <v>0.006</v>
      </c>
      <c r="G99" s="36" t="s">
        <v>208</v>
      </c>
    </row>
    <row r="100" spans="1:7" ht="15" customHeight="1">
      <c r="A100" s="36"/>
      <c r="B100" s="39"/>
      <c r="C100" s="1" t="s">
        <v>37</v>
      </c>
      <c r="D100" s="20">
        <v>0</v>
      </c>
      <c r="E100" s="20">
        <v>0</v>
      </c>
      <c r="F100" s="17">
        <v>0.006</v>
      </c>
      <c r="G100" s="36"/>
    </row>
    <row r="101" spans="1:7" ht="15" customHeight="1">
      <c r="A101" s="36" t="s">
        <v>2</v>
      </c>
      <c r="B101" s="36" t="s">
        <v>44</v>
      </c>
      <c r="C101" s="3" t="s">
        <v>78</v>
      </c>
      <c r="D101" s="5">
        <v>0.041</v>
      </c>
      <c r="E101" s="5">
        <v>0.041</v>
      </c>
      <c r="F101" s="5">
        <f>F102</f>
        <v>0.054</v>
      </c>
      <c r="G101" s="36"/>
    </row>
    <row r="102" spans="1:7" ht="15" customHeight="1">
      <c r="A102" s="36"/>
      <c r="B102" s="39"/>
      <c r="C102" s="1" t="s">
        <v>1</v>
      </c>
      <c r="D102" s="16">
        <v>0.041</v>
      </c>
      <c r="E102" s="16">
        <v>0.041</v>
      </c>
      <c r="F102" s="16">
        <v>0.054</v>
      </c>
      <c r="G102" s="36"/>
    </row>
    <row r="103" spans="1:7" ht="13.5" customHeight="1">
      <c r="A103" s="37" t="s">
        <v>141</v>
      </c>
      <c r="B103" s="42"/>
      <c r="C103" s="42"/>
      <c r="D103" s="42"/>
      <c r="E103" s="42"/>
      <c r="F103" s="42"/>
      <c r="G103" s="42"/>
    </row>
    <row r="104" spans="1:7" ht="18" customHeight="1">
      <c r="A104" s="3"/>
      <c r="B104" s="1"/>
      <c r="C104" s="3" t="s">
        <v>78</v>
      </c>
      <c r="D104" s="3">
        <v>0.199</v>
      </c>
      <c r="E104" s="3">
        <v>0.177</v>
      </c>
      <c r="F104" s="3">
        <f>F105+F106</f>
        <v>0.27</v>
      </c>
      <c r="G104" s="1"/>
    </row>
    <row r="105" spans="1:7" ht="15" customHeight="1">
      <c r="A105" s="1"/>
      <c r="B105" s="4"/>
      <c r="C105" s="1" t="s">
        <v>1</v>
      </c>
      <c r="D105" s="22">
        <v>0.127</v>
      </c>
      <c r="E105" s="22">
        <v>0.105</v>
      </c>
      <c r="F105" s="17">
        <v>0.17</v>
      </c>
      <c r="G105" s="1"/>
    </row>
    <row r="106" spans="1:7" ht="26.25" customHeight="1">
      <c r="A106" s="1"/>
      <c r="B106" s="4"/>
      <c r="C106" s="1" t="s">
        <v>13</v>
      </c>
      <c r="D106" s="22">
        <v>0.072</v>
      </c>
      <c r="E106" s="22">
        <v>0.072</v>
      </c>
      <c r="F106" s="17">
        <v>0.1</v>
      </c>
      <c r="G106" s="1"/>
    </row>
    <row r="107" spans="1:7" ht="12.75" customHeight="1">
      <c r="A107" s="37" t="s">
        <v>134</v>
      </c>
      <c r="B107" s="42"/>
      <c r="C107" s="42"/>
      <c r="D107" s="42"/>
      <c r="E107" s="42"/>
      <c r="F107" s="42"/>
      <c r="G107" s="42"/>
    </row>
    <row r="108" spans="1:7" ht="18" customHeight="1">
      <c r="A108" s="3"/>
      <c r="B108" s="1"/>
      <c r="C108" s="3" t="s">
        <v>78</v>
      </c>
      <c r="D108" s="3">
        <v>0.275</v>
      </c>
      <c r="E108" s="3">
        <v>0.275</v>
      </c>
      <c r="F108" s="5">
        <f>F109+F110</f>
        <v>0.434</v>
      </c>
      <c r="G108" s="36" t="s">
        <v>96</v>
      </c>
    </row>
    <row r="109" spans="1:7" ht="15" customHeight="1">
      <c r="A109" s="1"/>
      <c r="B109" s="4"/>
      <c r="C109" s="1" t="s">
        <v>1</v>
      </c>
      <c r="D109" s="22">
        <v>0.213</v>
      </c>
      <c r="E109" s="22">
        <v>0.213</v>
      </c>
      <c r="F109" s="17">
        <v>0.414</v>
      </c>
      <c r="G109" s="36"/>
    </row>
    <row r="110" spans="1:7" ht="26.25" customHeight="1">
      <c r="A110" s="1"/>
      <c r="B110" s="4"/>
      <c r="C110" s="1" t="s">
        <v>13</v>
      </c>
      <c r="D110" s="22">
        <v>0.062</v>
      </c>
      <c r="E110" s="22">
        <v>0.062</v>
      </c>
      <c r="F110" s="17">
        <v>0.02</v>
      </c>
      <c r="G110" s="36"/>
    </row>
    <row r="111" spans="1:7" ht="12.75" customHeight="1">
      <c r="A111" s="37" t="s">
        <v>135</v>
      </c>
      <c r="B111" s="42"/>
      <c r="C111" s="42"/>
      <c r="D111" s="42"/>
      <c r="E111" s="42"/>
      <c r="F111" s="42"/>
      <c r="G111" s="42"/>
    </row>
    <row r="112" spans="1:7" ht="15" customHeight="1">
      <c r="A112" s="3"/>
      <c r="B112" s="1"/>
      <c r="C112" s="3" t="s">
        <v>78</v>
      </c>
      <c r="D112" s="5">
        <v>1.06</v>
      </c>
      <c r="E112" s="3">
        <v>0.624</v>
      </c>
      <c r="F112" s="5">
        <f>F113+F114</f>
        <v>2.8200000000000003</v>
      </c>
      <c r="G112" s="36" t="s">
        <v>97</v>
      </c>
    </row>
    <row r="113" spans="1:7" ht="15.75" customHeight="1">
      <c r="A113" s="1"/>
      <c r="B113" s="4"/>
      <c r="C113" s="1" t="s">
        <v>1</v>
      </c>
      <c r="D113" s="22">
        <v>0.939</v>
      </c>
      <c r="E113" s="22">
        <v>0.503</v>
      </c>
      <c r="F113" s="4">
        <v>2.342</v>
      </c>
      <c r="G113" s="36"/>
    </row>
    <row r="114" spans="1:7" ht="25.5" customHeight="1">
      <c r="A114" s="1"/>
      <c r="B114" s="4"/>
      <c r="C114" s="1" t="s">
        <v>13</v>
      </c>
      <c r="D114" s="22">
        <v>0.121</v>
      </c>
      <c r="E114" s="22">
        <v>0.121</v>
      </c>
      <c r="F114" s="4">
        <v>0.478</v>
      </c>
      <c r="G114" s="36"/>
    </row>
    <row r="115" spans="1:7" ht="17.25" customHeight="1">
      <c r="A115" s="37" t="s">
        <v>194</v>
      </c>
      <c r="B115" s="42"/>
      <c r="C115" s="42"/>
      <c r="D115" s="42"/>
      <c r="E115" s="42"/>
      <c r="F115" s="42"/>
      <c r="G115" s="42"/>
    </row>
    <row r="116" spans="1:7" ht="17.25" customHeight="1">
      <c r="A116" s="3"/>
      <c r="B116" s="1"/>
      <c r="C116" s="3" t="s">
        <v>78</v>
      </c>
      <c r="D116" s="3">
        <v>1.387</v>
      </c>
      <c r="E116" s="3">
        <v>1.387</v>
      </c>
      <c r="F116" s="15">
        <f>F117</f>
        <v>2</v>
      </c>
      <c r="G116" s="1"/>
    </row>
    <row r="117" spans="1:7" ht="16.5" customHeight="1">
      <c r="A117" s="1"/>
      <c r="B117" s="4"/>
      <c r="C117" s="1" t="s">
        <v>1</v>
      </c>
      <c r="D117" s="22">
        <v>1.387</v>
      </c>
      <c r="E117" s="22">
        <v>1.387</v>
      </c>
      <c r="F117" s="17">
        <v>2</v>
      </c>
      <c r="G117" s="1"/>
    </row>
    <row r="118" spans="1:7" ht="15.75" customHeight="1">
      <c r="A118" s="37" t="s">
        <v>136</v>
      </c>
      <c r="B118" s="42"/>
      <c r="C118" s="42"/>
      <c r="D118" s="42"/>
      <c r="E118" s="42"/>
      <c r="F118" s="42"/>
      <c r="G118" s="42"/>
    </row>
    <row r="119" spans="1:7" s="8" customFormat="1" ht="16.5" customHeight="1">
      <c r="A119" s="3"/>
      <c r="B119" s="1"/>
      <c r="C119" s="3" t="s">
        <v>78</v>
      </c>
      <c r="D119" s="3">
        <v>0.088</v>
      </c>
      <c r="E119" s="3">
        <v>0.088</v>
      </c>
      <c r="F119" s="5">
        <f>F120+F121</f>
        <v>0.127</v>
      </c>
      <c r="G119" s="1"/>
    </row>
    <row r="120" spans="1:7" ht="15.75" customHeight="1">
      <c r="A120" s="1"/>
      <c r="B120" s="4"/>
      <c r="C120" s="1" t="s">
        <v>1</v>
      </c>
      <c r="D120" s="22">
        <v>0.024</v>
      </c>
      <c r="E120" s="22">
        <v>0.024</v>
      </c>
      <c r="F120" s="4">
        <v>0.027</v>
      </c>
      <c r="G120" s="1"/>
    </row>
    <row r="121" spans="1:7" ht="27.75" customHeight="1">
      <c r="A121" s="1"/>
      <c r="B121" s="4"/>
      <c r="C121" s="1" t="s">
        <v>13</v>
      </c>
      <c r="D121" s="22">
        <v>0.064</v>
      </c>
      <c r="E121" s="22">
        <v>0.064</v>
      </c>
      <c r="F121" s="17">
        <v>0.1</v>
      </c>
      <c r="G121" s="1"/>
    </row>
    <row r="122" spans="1:7" ht="15" customHeight="1">
      <c r="A122" s="1"/>
      <c r="B122" s="4"/>
      <c r="C122" s="3" t="s">
        <v>19</v>
      </c>
      <c r="D122" s="5" t="e">
        <f>SUM(D99,D101,#REF!,#REF!,D104,D108,D112,D116,D119)</f>
        <v>#REF!</v>
      </c>
      <c r="E122" s="5" t="e">
        <f>SUM(E99,E101,#REF!,#REF!,E104,E108,E112,E116,E119)</f>
        <v>#REF!</v>
      </c>
      <c r="F122" s="5">
        <f>F99+F101+F104+F108+F112+F116+F119</f>
        <v>5.711</v>
      </c>
      <c r="G122" s="1"/>
    </row>
    <row r="123" spans="1:7" ht="13.5" customHeight="1">
      <c r="A123" s="1"/>
      <c r="B123" s="4"/>
      <c r="C123" s="3" t="s">
        <v>37</v>
      </c>
      <c r="D123" s="19">
        <f>SUM(D100)</f>
        <v>0</v>
      </c>
      <c r="E123" s="19">
        <f>SUM(E100)</f>
        <v>0</v>
      </c>
      <c r="F123" s="5">
        <f>F100</f>
        <v>0.006</v>
      </c>
      <c r="G123" s="1"/>
    </row>
    <row r="124" spans="1:7" ht="15" customHeight="1">
      <c r="A124" s="1"/>
      <c r="B124" s="4"/>
      <c r="C124" s="3" t="s">
        <v>1</v>
      </c>
      <c r="D124" s="5" t="e">
        <f>SUM(D102,#REF!,D105,D109,D113,D117,D120)</f>
        <v>#REF!</v>
      </c>
      <c r="E124" s="5" t="e">
        <f>SUM(E102,#REF!,E105,E109,E113,E117,E120)</f>
        <v>#REF!</v>
      </c>
      <c r="F124" s="5">
        <f>F102+F105+F109+F113+F117+F120</f>
        <v>5.007000000000001</v>
      </c>
      <c r="G124" s="1"/>
    </row>
    <row r="125" spans="1:7" ht="25.5" customHeight="1">
      <c r="A125" s="1"/>
      <c r="B125" s="4"/>
      <c r="C125" s="3" t="s">
        <v>13</v>
      </c>
      <c r="D125" s="5" t="e">
        <f>SUM(#REF!,D106,D110,D114,D121)</f>
        <v>#REF!</v>
      </c>
      <c r="E125" s="5" t="e">
        <f>SUM(#REF!,E106,E110,E114,E121)</f>
        <v>#REF!</v>
      </c>
      <c r="F125" s="5">
        <f>F106+F110+F114+F121</f>
        <v>0.698</v>
      </c>
      <c r="G125" s="1"/>
    </row>
    <row r="126" spans="1:7" ht="14.25" customHeight="1">
      <c r="A126" s="1"/>
      <c r="B126" s="4"/>
      <c r="C126" s="3"/>
      <c r="D126" s="5"/>
      <c r="E126" s="5"/>
      <c r="F126" s="21"/>
      <c r="G126" s="1"/>
    </row>
    <row r="127" spans="1:7" ht="15.75" customHeight="1">
      <c r="A127" s="37" t="s">
        <v>184</v>
      </c>
      <c r="B127" s="42"/>
      <c r="C127" s="42"/>
      <c r="D127" s="42"/>
      <c r="E127" s="42"/>
      <c r="F127" s="42"/>
      <c r="G127" s="42"/>
    </row>
    <row r="128" spans="1:7" ht="18.75" customHeight="1">
      <c r="A128" s="37" t="s">
        <v>263</v>
      </c>
      <c r="B128" s="37"/>
      <c r="C128" s="37"/>
      <c r="D128" s="37"/>
      <c r="E128" s="37"/>
      <c r="F128" s="37"/>
      <c r="G128" s="37"/>
    </row>
    <row r="129" spans="1:8" ht="18.75" customHeight="1">
      <c r="A129" s="36"/>
      <c r="B129" s="36"/>
      <c r="C129" s="3" t="s">
        <v>78</v>
      </c>
      <c r="D129" s="5">
        <v>0.001</v>
      </c>
      <c r="E129" s="5">
        <v>0.001</v>
      </c>
      <c r="F129" s="15">
        <f>F130</f>
        <v>0.55</v>
      </c>
      <c r="G129" s="36" t="s">
        <v>100</v>
      </c>
      <c r="H129" s="33"/>
    </row>
    <row r="130" spans="1:7" ht="23.25" customHeight="1">
      <c r="A130" s="36"/>
      <c r="B130" s="39"/>
      <c r="C130" s="1" t="s">
        <v>1</v>
      </c>
      <c r="D130" s="16">
        <v>0.001</v>
      </c>
      <c r="E130" s="16">
        <v>0.001</v>
      </c>
      <c r="F130" s="17">
        <v>0.55</v>
      </c>
      <c r="G130" s="36"/>
    </row>
    <row r="131" spans="1:7" ht="12.75" customHeight="1">
      <c r="A131" s="37" t="s">
        <v>264</v>
      </c>
      <c r="B131" s="37"/>
      <c r="C131" s="37"/>
      <c r="D131" s="37"/>
      <c r="E131" s="37"/>
      <c r="F131" s="37"/>
      <c r="G131" s="37"/>
    </row>
    <row r="132" spans="1:7" ht="19.5" customHeight="1">
      <c r="A132" s="36"/>
      <c r="B132" s="36" t="s">
        <v>129</v>
      </c>
      <c r="C132" s="3" t="s">
        <v>78</v>
      </c>
      <c r="D132" s="3">
        <v>0.064</v>
      </c>
      <c r="E132" s="3">
        <v>0.064</v>
      </c>
      <c r="F132" s="21">
        <f>F133</f>
        <v>0.131</v>
      </c>
      <c r="G132" s="36" t="s">
        <v>112</v>
      </c>
    </row>
    <row r="133" spans="1:7" ht="16.5" customHeight="1">
      <c r="A133" s="36"/>
      <c r="B133" s="36"/>
      <c r="C133" s="1" t="s">
        <v>1</v>
      </c>
      <c r="D133" s="1">
        <v>0.064</v>
      </c>
      <c r="E133" s="1">
        <v>0.064</v>
      </c>
      <c r="F133" s="4">
        <v>0.131</v>
      </c>
      <c r="G133" s="36"/>
    </row>
    <row r="134" spans="1:7" ht="14.25" customHeight="1">
      <c r="A134" s="37" t="s">
        <v>267</v>
      </c>
      <c r="B134" s="37"/>
      <c r="C134" s="37"/>
      <c r="D134" s="37"/>
      <c r="E134" s="37"/>
      <c r="F134" s="37"/>
      <c r="G134" s="37"/>
    </row>
    <row r="135" spans="1:7" ht="17.25" customHeight="1">
      <c r="A135" s="36"/>
      <c r="B135" s="36"/>
      <c r="C135" s="3" t="s">
        <v>78</v>
      </c>
      <c r="D135" s="3">
        <v>0.713</v>
      </c>
      <c r="E135" s="3">
        <v>0.713</v>
      </c>
      <c r="F135" s="3">
        <f>F136</f>
        <v>0.191</v>
      </c>
      <c r="G135" s="36" t="s">
        <v>244</v>
      </c>
    </row>
    <row r="136" spans="1:7" ht="24.75" customHeight="1">
      <c r="A136" s="36"/>
      <c r="B136" s="39"/>
      <c r="C136" s="1" t="s">
        <v>37</v>
      </c>
      <c r="D136" s="22">
        <v>0.219</v>
      </c>
      <c r="E136" s="22">
        <v>0.219</v>
      </c>
      <c r="F136" s="4">
        <v>0.191</v>
      </c>
      <c r="G136" s="36"/>
    </row>
    <row r="137" spans="1:7" ht="14.25" customHeight="1">
      <c r="A137" s="37" t="s">
        <v>265</v>
      </c>
      <c r="B137" s="37"/>
      <c r="C137" s="37"/>
      <c r="D137" s="37"/>
      <c r="E137" s="37"/>
      <c r="F137" s="37"/>
      <c r="G137" s="37"/>
    </row>
    <row r="138" spans="1:7" ht="14.25" customHeight="1">
      <c r="A138" s="3"/>
      <c r="B138" s="3"/>
      <c r="C138" s="3" t="s">
        <v>78</v>
      </c>
      <c r="D138" s="3"/>
      <c r="E138" s="3"/>
      <c r="F138" s="5">
        <v>0.55</v>
      </c>
      <c r="G138" s="36" t="s">
        <v>243</v>
      </c>
    </row>
    <row r="139" spans="1:7" ht="25.5" customHeight="1">
      <c r="A139" s="3"/>
      <c r="B139" s="3"/>
      <c r="C139" s="4" t="s">
        <v>1</v>
      </c>
      <c r="D139" s="4"/>
      <c r="E139" s="4"/>
      <c r="F139" s="17">
        <v>0.55</v>
      </c>
      <c r="G139" s="36"/>
    </row>
    <row r="140" spans="1:7" ht="18.75" customHeight="1">
      <c r="A140" s="37" t="s">
        <v>266</v>
      </c>
      <c r="B140" s="45"/>
      <c r="C140" s="45"/>
      <c r="D140" s="45"/>
      <c r="E140" s="45"/>
      <c r="F140" s="45"/>
      <c r="G140" s="45"/>
    </row>
    <row r="141" spans="1:7" ht="21" customHeight="1">
      <c r="A141" s="1"/>
      <c r="B141" s="1"/>
      <c r="C141" s="3" t="s">
        <v>78</v>
      </c>
      <c r="D141" s="5"/>
      <c r="E141" s="5"/>
      <c r="F141" s="5">
        <f>F142</f>
        <v>0.0332</v>
      </c>
      <c r="G141" s="36" t="s">
        <v>245</v>
      </c>
    </row>
    <row r="142" spans="1:7" ht="21" customHeight="1">
      <c r="A142" s="1"/>
      <c r="B142" s="1"/>
      <c r="C142" s="1" t="s">
        <v>1</v>
      </c>
      <c r="D142" s="16"/>
      <c r="E142" s="16"/>
      <c r="F142" s="16">
        <v>0.0332</v>
      </c>
      <c r="G142" s="36"/>
    </row>
    <row r="143" spans="1:7" ht="15" customHeight="1">
      <c r="A143" s="1"/>
      <c r="B143" s="1"/>
      <c r="C143" s="3" t="s">
        <v>19</v>
      </c>
      <c r="D143" s="5" t="e">
        <f>SUM(#REF!,#REF!,#REF!,D129,#REF!,#REF!,#REF!,#REF!,D132,D135,#REF!,#REF!,#REF!,#REF!,#REF!,#REF!,#REF!,#REF!,#REF!,#REF!,#REF!,#REF!,#REF!)</f>
        <v>#REF!</v>
      </c>
      <c r="E143" s="5" t="e">
        <f>SUM(#REF!,#REF!,#REF!,E129,#REF!,#REF!,#REF!,#REF!,E132,E135,#REF!,#REF!,#REF!,#REF!,#REF!,#REF!,#REF!,#REF!,#REF!,#REF!,#REF!,#REF!,#REF!)</f>
        <v>#REF!</v>
      </c>
      <c r="F143" s="5">
        <f>SUM(F129,F132,F135,F138,F141)</f>
        <v>1.4552</v>
      </c>
      <c r="G143" s="1"/>
    </row>
    <row r="144" spans="1:7" ht="15.75" customHeight="1">
      <c r="A144" s="1"/>
      <c r="B144" s="1"/>
      <c r="C144" s="3" t="s">
        <v>37</v>
      </c>
      <c r="D144" s="5">
        <f>SUM(D136)</f>
        <v>0.219</v>
      </c>
      <c r="E144" s="5">
        <f>SUM(E136)</f>
        <v>0.219</v>
      </c>
      <c r="F144" s="5">
        <f>F136</f>
        <v>0.191</v>
      </c>
      <c r="G144" s="1"/>
    </row>
    <row r="145" spans="1:7" ht="17.25" customHeight="1">
      <c r="A145" s="1"/>
      <c r="B145" s="1"/>
      <c r="C145" s="3" t="s">
        <v>1</v>
      </c>
      <c r="D145" s="5" t="e">
        <f>SUM(#REF!,#REF!,#REF!,D130,#REF!,#REF!,#REF!,#REF!,D133,#REF!,#REF!,#REF!,#REF!,#REF!,#REF!,#REF!,#REF!,#REF!,#REF!,#REF!,#REF!,#REF!,#REF!)</f>
        <v>#REF!</v>
      </c>
      <c r="E145" s="5" t="e">
        <f>SUM(#REF!,#REF!,#REF!,E130,#REF!,#REF!,#REF!,#REF!,E133,#REF!,#REF!,#REF!,#REF!,#REF!,#REF!,#REF!,#REF!,#REF!,#REF!,#REF!,#REF!,#REF!,#REF!)</f>
        <v>#REF!</v>
      </c>
      <c r="F145" s="5">
        <f>SUM(F130,F133,F139,F142)</f>
        <v>1.2642</v>
      </c>
      <c r="G145" s="1"/>
    </row>
    <row r="146" spans="1:7" ht="14.25" customHeight="1">
      <c r="A146" s="1"/>
      <c r="B146" s="1"/>
      <c r="C146" s="3"/>
      <c r="D146" s="5"/>
      <c r="E146" s="5"/>
      <c r="F146" s="21"/>
      <c r="G146" s="1"/>
    </row>
    <row r="147" spans="1:7" ht="14.25" customHeight="1">
      <c r="A147" s="37" t="s">
        <v>156</v>
      </c>
      <c r="B147" s="37"/>
      <c r="C147" s="37"/>
      <c r="D147" s="37"/>
      <c r="E147" s="37"/>
      <c r="F147" s="37"/>
      <c r="G147" s="37"/>
    </row>
    <row r="148" spans="1:7" ht="16.5" customHeight="1">
      <c r="A148" s="36" t="s">
        <v>48</v>
      </c>
      <c r="B148" s="36" t="s">
        <v>191</v>
      </c>
      <c r="C148" s="3" t="s">
        <v>78</v>
      </c>
      <c r="D148" s="3">
        <v>2.366</v>
      </c>
      <c r="E148" s="5">
        <v>2.359</v>
      </c>
      <c r="F148" s="5">
        <f>SUM(F149:F150)</f>
        <v>2.678</v>
      </c>
      <c r="G148" s="36" t="s">
        <v>99</v>
      </c>
    </row>
    <row r="149" spans="1:7" ht="16.5" customHeight="1">
      <c r="A149" s="36"/>
      <c r="B149" s="36"/>
      <c r="C149" s="1" t="s">
        <v>1</v>
      </c>
      <c r="D149" s="22">
        <v>2.366</v>
      </c>
      <c r="E149" s="22">
        <v>2.359</v>
      </c>
      <c r="F149" s="4">
        <v>2.003</v>
      </c>
      <c r="G149" s="36"/>
    </row>
    <row r="150" spans="1:7" ht="27.75" customHeight="1">
      <c r="A150" s="36"/>
      <c r="B150" s="36"/>
      <c r="C150" s="1" t="s">
        <v>190</v>
      </c>
      <c r="D150" s="4"/>
      <c r="E150" s="4"/>
      <c r="F150" s="4">
        <v>0.675</v>
      </c>
      <c r="G150" s="36"/>
    </row>
    <row r="151" spans="1:7" ht="17.25" customHeight="1">
      <c r="A151" s="36" t="s">
        <v>49</v>
      </c>
      <c r="B151" s="36" t="s">
        <v>188</v>
      </c>
      <c r="C151" s="3" t="s">
        <v>78</v>
      </c>
      <c r="D151" s="22"/>
      <c r="E151" s="22"/>
      <c r="F151" s="5">
        <f>SUM(F152:F152)</f>
        <v>1.02</v>
      </c>
      <c r="G151" s="36" t="s">
        <v>209</v>
      </c>
    </row>
    <row r="152" spans="1:7" ht="29.25" customHeight="1">
      <c r="A152" s="36"/>
      <c r="B152" s="36"/>
      <c r="C152" s="1" t="s">
        <v>7</v>
      </c>
      <c r="D152" s="22"/>
      <c r="E152" s="22"/>
      <c r="F152" s="17">
        <v>1.02</v>
      </c>
      <c r="G152" s="36"/>
    </row>
    <row r="153" spans="1:7" ht="21" customHeight="1">
      <c r="A153" s="18" t="s">
        <v>50</v>
      </c>
      <c r="B153" s="1" t="s">
        <v>192</v>
      </c>
      <c r="C153" s="3" t="s">
        <v>78</v>
      </c>
      <c r="D153" s="22"/>
      <c r="E153" s="22"/>
      <c r="F153" s="5">
        <f>SUM(F154:F154)</f>
        <v>0.297</v>
      </c>
      <c r="G153" s="36" t="s">
        <v>211</v>
      </c>
    </row>
    <row r="154" spans="1:7" ht="30" customHeight="1">
      <c r="A154" s="18"/>
      <c r="B154" s="34"/>
      <c r="C154" s="1" t="s">
        <v>1</v>
      </c>
      <c r="D154" s="22"/>
      <c r="E154" s="22"/>
      <c r="F154" s="4">
        <v>0.297</v>
      </c>
      <c r="G154" s="36"/>
    </row>
    <row r="155" spans="1:7" ht="12" customHeight="1">
      <c r="A155" s="1"/>
      <c r="B155" s="4"/>
      <c r="C155" s="3" t="s">
        <v>19</v>
      </c>
      <c r="D155" s="3">
        <v>2.366</v>
      </c>
      <c r="E155" s="5">
        <v>2.359</v>
      </c>
      <c r="F155" s="15">
        <f>F148+F151+F153</f>
        <v>3.995</v>
      </c>
      <c r="G155" s="3"/>
    </row>
    <row r="156" spans="1:7" ht="29.25" customHeight="1">
      <c r="A156" s="1"/>
      <c r="B156" s="4"/>
      <c r="C156" s="3" t="s">
        <v>7</v>
      </c>
      <c r="D156" s="3"/>
      <c r="E156" s="5"/>
      <c r="F156" s="15">
        <f>F152</f>
        <v>1.02</v>
      </c>
      <c r="G156" s="3"/>
    </row>
    <row r="157" spans="1:7" ht="18" customHeight="1">
      <c r="A157" s="1"/>
      <c r="B157" s="4"/>
      <c r="C157" s="3" t="s">
        <v>1</v>
      </c>
      <c r="D157" s="3">
        <v>2.366</v>
      </c>
      <c r="E157" s="5">
        <v>2.359</v>
      </c>
      <c r="F157" s="5">
        <f>F149+F154</f>
        <v>2.3000000000000003</v>
      </c>
      <c r="G157" s="3"/>
    </row>
    <row r="158" spans="1:7" ht="27.75" customHeight="1">
      <c r="A158" s="1"/>
      <c r="B158" s="4"/>
      <c r="C158" s="3" t="s">
        <v>190</v>
      </c>
      <c r="D158" s="4"/>
      <c r="E158" s="4"/>
      <c r="F158" s="15">
        <f>F150</f>
        <v>0.675</v>
      </c>
      <c r="G158" s="3"/>
    </row>
    <row r="159" spans="1:7" ht="13.5" customHeight="1">
      <c r="A159" s="1"/>
      <c r="B159" s="4"/>
      <c r="C159" s="3"/>
      <c r="D159" s="3"/>
      <c r="E159" s="5"/>
      <c r="F159" s="21"/>
      <c r="G159" s="3"/>
    </row>
    <row r="160" spans="1:7" ht="16.5" customHeight="1">
      <c r="A160" s="37" t="s">
        <v>157</v>
      </c>
      <c r="B160" s="37"/>
      <c r="C160" s="37"/>
      <c r="D160" s="37"/>
      <c r="E160" s="37"/>
      <c r="F160" s="37"/>
      <c r="G160" s="37"/>
    </row>
    <row r="161" spans="1:7" ht="15" customHeight="1">
      <c r="A161" s="36" t="s">
        <v>48</v>
      </c>
      <c r="B161" s="36" t="s">
        <v>142</v>
      </c>
      <c r="C161" s="3" t="s">
        <v>78</v>
      </c>
      <c r="D161" s="5">
        <v>0.21</v>
      </c>
      <c r="E161" s="5">
        <v>0.158</v>
      </c>
      <c r="F161" s="15">
        <v>0.26</v>
      </c>
      <c r="G161" s="36" t="s">
        <v>193</v>
      </c>
    </row>
    <row r="162" spans="1:7" ht="15.75" customHeight="1">
      <c r="A162" s="36"/>
      <c r="B162" s="39"/>
      <c r="C162" s="1" t="s">
        <v>1</v>
      </c>
      <c r="D162" s="16">
        <v>0.21</v>
      </c>
      <c r="E162" s="16">
        <v>0.158</v>
      </c>
      <c r="F162" s="17">
        <v>0.26</v>
      </c>
      <c r="G162" s="36"/>
    </row>
    <row r="163" spans="1:7" ht="14.25" customHeight="1">
      <c r="A163" s="1"/>
      <c r="B163" s="4"/>
      <c r="C163" s="3" t="s">
        <v>19</v>
      </c>
      <c r="D163" s="5">
        <v>0.21</v>
      </c>
      <c r="E163" s="5">
        <v>0.158</v>
      </c>
      <c r="F163" s="5">
        <f>F161</f>
        <v>0.26</v>
      </c>
      <c r="G163" s="1"/>
    </row>
    <row r="164" spans="1:7" ht="12" customHeight="1">
      <c r="A164" s="1"/>
      <c r="B164" s="4"/>
      <c r="C164" s="3" t="s">
        <v>17</v>
      </c>
      <c r="D164" s="5">
        <v>0.21</v>
      </c>
      <c r="E164" s="5">
        <v>0.158</v>
      </c>
      <c r="F164" s="5">
        <f>F162</f>
        <v>0.26</v>
      </c>
      <c r="G164" s="1"/>
    </row>
    <row r="165" spans="1:7" ht="12" customHeight="1">
      <c r="A165" s="1"/>
      <c r="B165" s="4"/>
      <c r="C165" s="3"/>
      <c r="D165" s="5"/>
      <c r="E165" s="5"/>
      <c r="F165" s="24"/>
      <c r="G165" s="1"/>
    </row>
    <row r="166" spans="1:7" ht="16.5" customHeight="1">
      <c r="A166" s="37" t="s">
        <v>165</v>
      </c>
      <c r="B166" s="37"/>
      <c r="C166" s="37"/>
      <c r="D166" s="37"/>
      <c r="E166" s="37"/>
      <c r="F166" s="37"/>
      <c r="G166" s="37"/>
    </row>
    <row r="167" spans="1:7" ht="15.75" customHeight="1">
      <c r="A167" s="37" t="s">
        <v>47</v>
      </c>
      <c r="B167" s="37"/>
      <c r="C167" s="37"/>
      <c r="D167" s="37"/>
      <c r="E167" s="37"/>
      <c r="F167" s="37"/>
      <c r="G167" s="37"/>
    </row>
    <row r="168" spans="1:7" ht="13.5" customHeight="1">
      <c r="A168" s="37" t="s">
        <v>159</v>
      </c>
      <c r="B168" s="37"/>
      <c r="C168" s="37"/>
      <c r="D168" s="37"/>
      <c r="E168" s="37"/>
      <c r="F168" s="37"/>
      <c r="G168" s="37"/>
    </row>
    <row r="169" spans="1:7" ht="27.75" customHeight="1">
      <c r="A169" s="1"/>
      <c r="B169" s="4"/>
      <c r="C169" s="3" t="s">
        <v>80</v>
      </c>
      <c r="D169" s="5">
        <v>457.2</v>
      </c>
      <c r="E169" s="5">
        <v>442.5</v>
      </c>
      <c r="F169" s="5">
        <v>796.566</v>
      </c>
      <c r="G169" s="36" t="s">
        <v>106</v>
      </c>
    </row>
    <row r="170" spans="1:7" ht="27.75" customHeight="1">
      <c r="A170" s="1"/>
      <c r="B170" s="1" t="s">
        <v>160</v>
      </c>
      <c r="C170" s="1" t="s">
        <v>13</v>
      </c>
      <c r="D170" s="17">
        <v>457.2</v>
      </c>
      <c r="E170" s="17">
        <v>442.5</v>
      </c>
      <c r="F170" s="16">
        <v>796.566</v>
      </c>
      <c r="G170" s="36"/>
    </row>
    <row r="171" spans="1:7" ht="16.5" customHeight="1">
      <c r="A171" s="37" t="s">
        <v>161</v>
      </c>
      <c r="B171" s="37"/>
      <c r="C171" s="37"/>
      <c r="D171" s="37"/>
      <c r="E171" s="37"/>
      <c r="F171" s="37"/>
      <c r="G171" s="37"/>
    </row>
    <row r="172" spans="1:7" ht="27.75" customHeight="1">
      <c r="A172" s="1"/>
      <c r="B172" s="1"/>
      <c r="C172" s="3" t="s">
        <v>80</v>
      </c>
      <c r="D172" s="5">
        <v>141</v>
      </c>
      <c r="E172" s="5">
        <v>137.4</v>
      </c>
      <c r="F172" s="15">
        <f>SUM(F173:F176)</f>
        <v>2389.138</v>
      </c>
      <c r="G172" s="36" t="s">
        <v>105</v>
      </c>
    </row>
    <row r="173" spans="1:7" ht="27.75" customHeight="1">
      <c r="A173" s="1" t="s">
        <v>48</v>
      </c>
      <c r="B173" s="1" t="s">
        <v>219</v>
      </c>
      <c r="C173" s="1" t="s">
        <v>13</v>
      </c>
      <c r="D173" s="16"/>
      <c r="E173" s="16"/>
      <c r="F173" s="17">
        <v>658.094</v>
      </c>
      <c r="G173" s="36"/>
    </row>
    <row r="174" spans="1:7" ht="27.75" customHeight="1">
      <c r="A174" s="1" t="s">
        <v>49</v>
      </c>
      <c r="B174" s="1" t="s">
        <v>249</v>
      </c>
      <c r="C174" s="1" t="s">
        <v>13</v>
      </c>
      <c r="D174" s="16"/>
      <c r="E174" s="16"/>
      <c r="F174" s="17">
        <v>35</v>
      </c>
      <c r="G174" s="36"/>
    </row>
    <row r="175" spans="1:7" ht="27.75" customHeight="1">
      <c r="A175" s="1" t="s">
        <v>50</v>
      </c>
      <c r="B175" s="1" t="s">
        <v>250</v>
      </c>
      <c r="C175" s="1" t="s">
        <v>13</v>
      </c>
      <c r="D175" s="16"/>
      <c r="E175" s="16"/>
      <c r="F175" s="17">
        <v>1553.156</v>
      </c>
      <c r="G175" s="36"/>
    </row>
    <row r="176" spans="1:7" ht="27.75" customHeight="1">
      <c r="A176" s="1" t="s">
        <v>52</v>
      </c>
      <c r="B176" s="1" t="s">
        <v>251</v>
      </c>
      <c r="C176" s="1" t="s">
        <v>13</v>
      </c>
      <c r="D176" s="16"/>
      <c r="E176" s="16"/>
      <c r="F176" s="17">
        <v>142.888</v>
      </c>
      <c r="G176" s="36"/>
    </row>
    <row r="177" spans="1:7" ht="15.75" customHeight="1">
      <c r="A177" s="37" t="s">
        <v>51</v>
      </c>
      <c r="B177" s="37"/>
      <c r="C177" s="37"/>
      <c r="D177" s="37"/>
      <c r="E177" s="37"/>
      <c r="F177" s="37"/>
      <c r="G177" s="37"/>
    </row>
    <row r="178" spans="1:7" ht="27.75" customHeight="1">
      <c r="A178" s="3"/>
      <c r="B178" s="3"/>
      <c r="C178" s="3" t="s">
        <v>80</v>
      </c>
      <c r="D178" s="5">
        <f>SUM(D179:D180)</f>
        <v>309.5</v>
      </c>
      <c r="E178" s="5">
        <f>SUM(E179:E180)</f>
        <v>365.9</v>
      </c>
      <c r="F178" s="5">
        <f>SUM(F179:F184)</f>
        <v>747.6</v>
      </c>
      <c r="G178" s="3"/>
    </row>
    <row r="179" spans="1:7" ht="27.75" customHeight="1">
      <c r="A179" s="1" t="s">
        <v>48</v>
      </c>
      <c r="B179" s="1" t="s">
        <v>71</v>
      </c>
      <c r="C179" s="1" t="s">
        <v>13</v>
      </c>
      <c r="D179" s="16">
        <v>300</v>
      </c>
      <c r="E179" s="16">
        <v>355.4</v>
      </c>
      <c r="F179" s="17">
        <v>15</v>
      </c>
      <c r="G179" s="1" t="s">
        <v>101</v>
      </c>
    </row>
    <row r="180" spans="1:7" s="8" customFormat="1" ht="27.75" customHeight="1">
      <c r="A180" s="1" t="s">
        <v>49</v>
      </c>
      <c r="B180" s="1" t="s">
        <v>81</v>
      </c>
      <c r="C180" s="1" t="s">
        <v>13</v>
      </c>
      <c r="D180" s="17">
        <v>9.5</v>
      </c>
      <c r="E180" s="17">
        <v>10.5</v>
      </c>
      <c r="F180" s="17">
        <v>42</v>
      </c>
      <c r="G180" s="1" t="s">
        <v>102</v>
      </c>
    </row>
    <row r="181" spans="1:7" s="8" customFormat="1" ht="51.75" customHeight="1">
      <c r="A181" s="1" t="s">
        <v>50</v>
      </c>
      <c r="B181" s="1" t="s">
        <v>216</v>
      </c>
      <c r="C181" s="1" t="s">
        <v>13</v>
      </c>
      <c r="D181" s="25"/>
      <c r="E181" s="25"/>
      <c r="F181" s="17">
        <v>13</v>
      </c>
      <c r="G181" s="1" t="s">
        <v>104</v>
      </c>
    </row>
    <row r="182" spans="1:7" s="8" customFormat="1" ht="27.75" customHeight="1">
      <c r="A182" s="1" t="s">
        <v>52</v>
      </c>
      <c r="B182" s="1" t="s">
        <v>207</v>
      </c>
      <c r="C182" s="1" t="s">
        <v>13</v>
      </c>
      <c r="D182" s="17">
        <v>18.3</v>
      </c>
      <c r="E182" s="17">
        <v>5.8</v>
      </c>
      <c r="F182" s="17">
        <v>385.7</v>
      </c>
      <c r="G182" s="1" t="s">
        <v>104</v>
      </c>
    </row>
    <row r="183" spans="1:7" s="8" customFormat="1" ht="27.75" customHeight="1">
      <c r="A183" s="1" t="s">
        <v>72</v>
      </c>
      <c r="B183" s="4" t="s">
        <v>130</v>
      </c>
      <c r="C183" s="1" t="s">
        <v>13</v>
      </c>
      <c r="D183" s="25">
        <v>0</v>
      </c>
      <c r="E183" s="25">
        <v>0</v>
      </c>
      <c r="F183" s="17">
        <v>90</v>
      </c>
      <c r="G183" s="1" t="s">
        <v>213</v>
      </c>
    </row>
    <row r="184" spans="1:7" s="8" customFormat="1" ht="27.75" customHeight="1">
      <c r="A184" s="1" t="s">
        <v>89</v>
      </c>
      <c r="B184" s="1" t="s">
        <v>221</v>
      </c>
      <c r="C184" s="1" t="s">
        <v>13</v>
      </c>
      <c r="D184" s="17">
        <v>5.5</v>
      </c>
      <c r="E184" s="17">
        <v>0.58</v>
      </c>
      <c r="F184" s="17">
        <v>201.9</v>
      </c>
      <c r="G184" s="1" t="s">
        <v>103</v>
      </c>
    </row>
    <row r="185" spans="1:7" ht="13.5" customHeight="1">
      <c r="A185" s="37" t="s">
        <v>241</v>
      </c>
      <c r="B185" s="37"/>
      <c r="C185" s="37"/>
      <c r="D185" s="37"/>
      <c r="E185" s="37"/>
      <c r="F185" s="37"/>
      <c r="G185" s="37"/>
    </row>
    <row r="186" spans="1:7" ht="27.75" customHeight="1">
      <c r="A186" s="1"/>
      <c r="B186" s="4"/>
      <c r="C186" s="3" t="s">
        <v>78</v>
      </c>
      <c r="D186" s="5">
        <v>457.2</v>
      </c>
      <c r="E186" s="5">
        <v>442.5</v>
      </c>
      <c r="F186" s="5">
        <f>F187+F188</f>
        <v>2058</v>
      </c>
      <c r="G186" s="36" t="s">
        <v>106</v>
      </c>
    </row>
    <row r="187" spans="1:7" ht="27.75" customHeight="1">
      <c r="A187" s="1" t="s">
        <v>48</v>
      </c>
      <c r="B187" s="4" t="s">
        <v>242</v>
      </c>
      <c r="C187" s="1" t="s">
        <v>13</v>
      </c>
      <c r="D187" s="5"/>
      <c r="E187" s="5"/>
      <c r="F187" s="16">
        <v>107.8</v>
      </c>
      <c r="G187" s="36"/>
    </row>
    <row r="188" spans="1:7" ht="27.75" customHeight="1">
      <c r="A188" s="1" t="s">
        <v>49</v>
      </c>
      <c r="B188" s="1" t="s">
        <v>222</v>
      </c>
      <c r="C188" s="1" t="s">
        <v>13</v>
      </c>
      <c r="D188" s="17">
        <v>457.2</v>
      </c>
      <c r="E188" s="17">
        <v>442.5</v>
      </c>
      <c r="F188" s="16">
        <v>1950.2</v>
      </c>
      <c r="G188" s="36"/>
    </row>
    <row r="189" spans="1:7" ht="27.75" customHeight="1">
      <c r="A189" s="1"/>
      <c r="B189" s="4"/>
      <c r="C189" s="3" t="s">
        <v>117</v>
      </c>
      <c r="D189" s="5">
        <f>SUM(D169,D172,D178)</f>
        <v>907.7</v>
      </c>
      <c r="E189" s="5">
        <f>SUM(E169,E172,E178)</f>
        <v>945.8</v>
      </c>
      <c r="F189" s="5">
        <f>F169+F172+F178+F186</f>
        <v>5991.304</v>
      </c>
      <c r="G189" s="1"/>
    </row>
    <row r="190" spans="1:7" ht="13.5" customHeight="1">
      <c r="A190" s="1"/>
      <c r="B190" s="4"/>
      <c r="C190" s="4"/>
      <c r="D190" s="27"/>
      <c r="E190" s="27"/>
      <c r="F190" s="21"/>
      <c r="G190" s="1"/>
    </row>
    <row r="191" spans="1:7" ht="16.5" customHeight="1">
      <c r="A191" s="37" t="s">
        <v>53</v>
      </c>
      <c r="B191" s="37"/>
      <c r="C191" s="37"/>
      <c r="D191" s="37"/>
      <c r="E191" s="37"/>
      <c r="F191" s="37"/>
      <c r="G191" s="37"/>
    </row>
    <row r="192" spans="1:7" ht="17.25" customHeight="1">
      <c r="A192" s="36" t="s">
        <v>48</v>
      </c>
      <c r="B192" s="36" t="s">
        <v>212</v>
      </c>
      <c r="C192" s="3" t="s">
        <v>78</v>
      </c>
      <c r="D192" s="5">
        <v>8.5</v>
      </c>
      <c r="E192" s="5">
        <f>SUM(E196:E196)</f>
        <v>9</v>
      </c>
      <c r="F192" s="5">
        <f>SUM(F193:F196)</f>
        <v>18.497</v>
      </c>
      <c r="G192" s="36" t="s">
        <v>113</v>
      </c>
    </row>
    <row r="193" spans="1:7" ht="23.25" customHeight="1">
      <c r="A193" s="36"/>
      <c r="B193" s="36"/>
      <c r="C193" s="1" t="s">
        <v>7</v>
      </c>
      <c r="D193" s="5"/>
      <c r="E193" s="5"/>
      <c r="F193" s="17">
        <v>9.682</v>
      </c>
      <c r="G193" s="36"/>
    </row>
    <row r="194" spans="1:7" ht="17.25" customHeight="1">
      <c r="A194" s="36"/>
      <c r="B194" s="36"/>
      <c r="C194" s="1" t="s">
        <v>37</v>
      </c>
      <c r="D194" s="5"/>
      <c r="E194" s="5"/>
      <c r="F194" s="17">
        <v>0.515</v>
      </c>
      <c r="G194" s="36"/>
    </row>
    <row r="195" spans="1:7" ht="17.25" customHeight="1">
      <c r="A195" s="36"/>
      <c r="B195" s="36"/>
      <c r="C195" s="1" t="s">
        <v>1</v>
      </c>
      <c r="D195" s="16">
        <v>0.43</v>
      </c>
      <c r="E195" s="16">
        <v>0.43</v>
      </c>
      <c r="F195" s="17">
        <v>0.3</v>
      </c>
      <c r="G195" s="36"/>
    </row>
    <row r="196" spans="1:7" ht="27.75" customHeight="1">
      <c r="A196" s="36"/>
      <c r="B196" s="39"/>
      <c r="C196" s="1" t="s">
        <v>13</v>
      </c>
      <c r="D196" s="16">
        <v>8</v>
      </c>
      <c r="E196" s="16">
        <v>9</v>
      </c>
      <c r="F196" s="17">
        <v>8</v>
      </c>
      <c r="G196" s="36"/>
    </row>
    <row r="197" spans="1:7" ht="15.75" customHeight="1">
      <c r="A197" s="1"/>
      <c r="B197" s="4"/>
      <c r="C197" s="3" t="s">
        <v>19</v>
      </c>
      <c r="D197" s="5">
        <v>8.5</v>
      </c>
      <c r="E197" s="5">
        <f>E192</f>
        <v>9</v>
      </c>
      <c r="F197" s="5">
        <f>SUM(F198:F201)</f>
        <v>18.497</v>
      </c>
      <c r="G197" s="18"/>
    </row>
    <row r="198" spans="1:7" ht="25.5" customHeight="1">
      <c r="A198" s="1"/>
      <c r="B198" s="4"/>
      <c r="C198" s="3" t="s">
        <v>7</v>
      </c>
      <c r="D198" s="5"/>
      <c r="E198" s="5"/>
      <c r="F198" s="5">
        <f>SUM(F193)</f>
        <v>9.682</v>
      </c>
      <c r="G198" s="18"/>
    </row>
    <row r="199" spans="1:7" ht="15.75" customHeight="1">
      <c r="A199" s="1"/>
      <c r="B199" s="4"/>
      <c r="C199" s="3" t="s">
        <v>37</v>
      </c>
      <c r="D199" s="5"/>
      <c r="E199" s="5"/>
      <c r="F199" s="5">
        <f>SUM(F194)</f>
        <v>0.515</v>
      </c>
      <c r="G199" s="18"/>
    </row>
    <row r="200" spans="1:7" ht="15" customHeight="1">
      <c r="A200" s="1"/>
      <c r="B200" s="4"/>
      <c r="C200" s="3" t="s">
        <v>1</v>
      </c>
      <c r="D200" s="5">
        <v>0.5</v>
      </c>
      <c r="E200" s="5">
        <f>E195</f>
        <v>0.43</v>
      </c>
      <c r="F200" s="5">
        <f>SUM(F195)</f>
        <v>0.3</v>
      </c>
      <c r="G200" s="18"/>
    </row>
    <row r="201" spans="1:7" ht="26.25" customHeight="1">
      <c r="A201" s="1"/>
      <c r="B201" s="4"/>
      <c r="C201" s="3" t="s">
        <v>13</v>
      </c>
      <c r="D201" s="5">
        <v>8</v>
      </c>
      <c r="E201" s="5">
        <f>E196</f>
        <v>9</v>
      </c>
      <c r="F201" s="5">
        <f>F196</f>
        <v>8</v>
      </c>
      <c r="G201" s="18"/>
    </row>
    <row r="202" spans="1:7" ht="13.5" customHeight="1">
      <c r="A202" s="1"/>
      <c r="B202" s="4"/>
      <c r="C202" s="3"/>
      <c r="D202" s="27"/>
      <c r="E202" s="27"/>
      <c r="F202" s="21"/>
      <c r="G202" s="1"/>
    </row>
    <row r="203" spans="1:7" ht="15.75" customHeight="1">
      <c r="A203" s="37" t="s">
        <v>179</v>
      </c>
      <c r="B203" s="37"/>
      <c r="C203" s="37"/>
      <c r="D203" s="37"/>
      <c r="E203" s="37"/>
      <c r="F203" s="37"/>
      <c r="G203" s="37"/>
    </row>
    <row r="204" spans="1:7" ht="15" customHeight="1">
      <c r="A204" s="37" t="s">
        <v>114</v>
      </c>
      <c r="B204" s="37"/>
      <c r="C204" s="37"/>
      <c r="D204" s="37"/>
      <c r="E204" s="37"/>
      <c r="F204" s="37"/>
      <c r="G204" s="37"/>
    </row>
    <row r="205" spans="1:7" ht="27.75" customHeight="1">
      <c r="A205" s="1" t="s">
        <v>0</v>
      </c>
      <c r="B205" s="1" t="s">
        <v>186</v>
      </c>
      <c r="C205" s="1" t="s">
        <v>13</v>
      </c>
      <c r="D205" s="17"/>
      <c r="E205" s="17"/>
      <c r="F205" s="17">
        <v>2</v>
      </c>
      <c r="G205" s="38"/>
    </row>
    <row r="206" spans="1:7" ht="27.75" customHeight="1">
      <c r="A206" s="1" t="s">
        <v>2</v>
      </c>
      <c r="B206" s="1" t="s">
        <v>162</v>
      </c>
      <c r="C206" s="1" t="s">
        <v>13</v>
      </c>
      <c r="D206" s="25">
        <v>0</v>
      </c>
      <c r="E206" s="25">
        <v>0</v>
      </c>
      <c r="F206" s="17">
        <v>100</v>
      </c>
      <c r="G206" s="38"/>
    </row>
    <row r="207" spans="1:7" ht="42.75" customHeight="1">
      <c r="A207" s="36" t="s">
        <v>268</v>
      </c>
      <c r="B207" s="36" t="s">
        <v>195</v>
      </c>
      <c r="C207" s="3" t="s">
        <v>78</v>
      </c>
      <c r="D207" s="13"/>
      <c r="E207" s="13"/>
      <c r="F207" s="15">
        <f>SUM(F208:F210)</f>
        <v>5</v>
      </c>
      <c r="G207" s="38"/>
    </row>
    <row r="208" spans="1:7" ht="22.5" customHeight="1">
      <c r="A208" s="36"/>
      <c r="B208" s="36"/>
      <c r="C208" s="1" t="s">
        <v>7</v>
      </c>
      <c r="D208" s="14"/>
      <c r="E208" s="14"/>
      <c r="F208" s="17">
        <v>4.75</v>
      </c>
      <c r="G208" s="38"/>
    </row>
    <row r="209" spans="1:7" ht="13.5" customHeight="1">
      <c r="A209" s="36"/>
      <c r="B209" s="36"/>
      <c r="C209" s="1" t="s">
        <v>37</v>
      </c>
      <c r="D209" s="14"/>
      <c r="E209" s="14"/>
      <c r="F209" s="17">
        <v>0.24</v>
      </c>
      <c r="G209" s="38"/>
    </row>
    <row r="210" spans="1:7" ht="15.75" customHeight="1">
      <c r="A210" s="36"/>
      <c r="B210" s="36"/>
      <c r="C210" s="1" t="s">
        <v>1</v>
      </c>
      <c r="D210" s="14"/>
      <c r="E210" s="14"/>
      <c r="F210" s="17">
        <v>0.01</v>
      </c>
      <c r="G210" s="38"/>
    </row>
    <row r="211" spans="1:7" ht="27.75" customHeight="1">
      <c r="A211" s="1" t="s">
        <v>3</v>
      </c>
      <c r="B211" s="1" t="s">
        <v>163</v>
      </c>
      <c r="C211" s="1" t="s">
        <v>13</v>
      </c>
      <c r="D211" s="4"/>
      <c r="E211" s="4"/>
      <c r="F211" s="17">
        <v>17.5</v>
      </c>
      <c r="G211" s="38"/>
    </row>
    <row r="212" spans="1:7" ht="18.75" customHeight="1">
      <c r="A212" s="36" t="s">
        <v>246</v>
      </c>
      <c r="B212" s="36" t="s">
        <v>196</v>
      </c>
      <c r="C212" s="3" t="s">
        <v>78</v>
      </c>
      <c r="D212" s="21"/>
      <c r="E212" s="21"/>
      <c r="F212" s="15">
        <f>SUM(F213:F215)</f>
        <v>5.3999999999999995</v>
      </c>
      <c r="G212" s="38"/>
    </row>
    <row r="213" spans="1:7" ht="18.75" customHeight="1">
      <c r="A213" s="36"/>
      <c r="B213" s="36"/>
      <c r="C213" s="1" t="s">
        <v>7</v>
      </c>
      <c r="D213" s="4"/>
      <c r="E213" s="4"/>
      <c r="F213" s="17">
        <v>5.13</v>
      </c>
      <c r="G213" s="38"/>
    </row>
    <row r="214" spans="1:7" ht="18" customHeight="1">
      <c r="A214" s="36"/>
      <c r="B214" s="36"/>
      <c r="C214" s="1" t="s">
        <v>37</v>
      </c>
      <c r="D214" s="4"/>
      <c r="E214" s="4"/>
      <c r="F214" s="17">
        <v>0.26</v>
      </c>
      <c r="G214" s="38"/>
    </row>
    <row r="215" spans="1:7" ht="18.75" customHeight="1">
      <c r="A215" s="36"/>
      <c r="B215" s="36"/>
      <c r="C215" s="1" t="s">
        <v>1</v>
      </c>
      <c r="D215" s="4"/>
      <c r="E215" s="4"/>
      <c r="F215" s="17">
        <v>0.01</v>
      </c>
      <c r="G215" s="38"/>
    </row>
    <row r="216" spans="1:7" s="26" customFormat="1" ht="27.75" customHeight="1">
      <c r="A216" s="1" t="s">
        <v>4</v>
      </c>
      <c r="B216" s="1" t="s">
        <v>214</v>
      </c>
      <c r="C216" s="1" t="s">
        <v>13</v>
      </c>
      <c r="D216" s="4"/>
      <c r="E216" s="4"/>
      <c r="F216" s="17">
        <v>20</v>
      </c>
      <c r="G216" s="38"/>
    </row>
    <row r="217" spans="1:7" s="8" customFormat="1" ht="27.75" customHeight="1">
      <c r="A217" s="1" t="s">
        <v>5</v>
      </c>
      <c r="B217" s="1" t="s">
        <v>254</v>
      </c>
      <c r="C217" s="1" t="s">
        <v>13</v>
      </c>
      <c r="D217" s="4"/>
      <c r="E217" s="4"/>
      <c r="F217" s="17">
        <v>10</v>
      </c>
      <c r="G217" s="38"/>
    </row>
    <row r="218" spans="1:7" s="8" customFormat="1" ht="27.75" customHeight="1">
      <c r="A218" s="1" t="s">
        <v>45</v>
      </c>
      <c r="B218" s="1" t="s">
        <v>247</v>
      </c>
      <c r="C218" s="1" t="s">
        <v>13</v>
      </c>
      <c r="D218" s="17"/>
      <c r="E218" s="17"/>
      <c r="F218" s="17">
        <v>6</v>
      </c>
      <c r="G218" s="38"/>
    </row>
    <row r="219" spans="1:7" ht="17.25" customHeight="1">
      <c r="A219" s="37" t="s">
        <v>82</v>
      </c>
      <c r="B219" s="38"/>
      <c r="C219" s="38"/>
      <c r="D219" s="38"/>
      <c r="E219" s="38"/>
      <c r="F219" s="38"/>
      <c r="G219" s="38"/>
    </row>
    <row r="220" spans="1:7" ht="27.75" customHeight="1">
      <c r="A220" s="1" t="s">
        <v>6</v>
      </c>
      <c r="B220" s="1" t="s">
        <v>131</v>
      </c>
      <c r="C220" s="1" t="s">
        <v>13</v>
      </c>
      <c r="D220" s="16">
        <v>1.5</v>
      </c>
      <c r="E220" s="16">
        <v>1.3</v>
      </c>
      <c r="F220" s="17">
        <v>1.2</v>
      </c>
      <c r="G220" s="36"/>
    </row>
    <row r="221" spans="1:7" ht="27.75" customHeight="1">
      <c r="A221" s="4" t="s">
        <v>8</v>
      </c>
      <c r="B221" s="1" t="s">
        <v>215</v>
      </c>
      <c r="C221" s="1" t="s">
        <v>13</v>
      </c>
      <c r="D221" s="4"/>
      <c r="E221" s="4"/>
      <c r="F221" s="17">
        <v>10</v>
      </c>
      <c r="G221" s="36"/>
    </row>
    <row r="222" spans="1:7" ht="14.25" customHeight="1">
      <c r="A222" s="37" t="s">
        <v>178</v>
      </c>
      <c r="B222" s="38"/>
      <c r="C222" s="38"/>
      <c r="D222" s="38"/>
      <c r="E222" s="38"/>
      <c r="F222" s="38"/>
      <c r="G222" s="38"/>
    </row>
    <row r="223" spans="1:7" ht="27.75" customHeight="1">
      <c r="A223" s="1" t="s">
        <v>10</v>
      </c>
      <c r="B223" s="1" t="s">
        <v>92</v>
      </c>
      <c r="C223" s="1" t="s">
        <v>13</v>
      </c>
      <c r="D223" s="16">
        <v>1.12</v>
      </c>
      <c r="E223" s="16">
        <v>1.5</v>
      </c>
      <c r="F223" s="17">
        <v>1</v>
      </c>
      <c r="G223" s="36" t="s">
        <v>107</v>
      </c>
    </row>
    <row r="224" spans="1:7" ht="27.75" customHeight="1">
      <c r="A224" s="1" t="s">
        <v>31</v>
      </c>
      <c r="B224" s="1" t="s">
        <v>93</v>
      </c>
      <c r="C224" s="1" t="s">
        <v>13</v>
      </c>
      <c r="D224" s="16">
        <v>1</v>
      </c>
      <c r="E224" s="16">
        <v>2.1</v>
      </c>
      <c r="F224" s="17">
        <v>1</v>
      </c>
      <c r="G224" s="36"/>
    </row>
    <row r="225" spans="1:7" ht="21.75" customHeight="1">
      <c r="A225" s="1"/>
      <c r="B225" s="4"/>
      <c r="C225" s="3" t="s">
        <v>19</v>
      </c>
      <c r="D225" s="5" t="e">
        <f>SUM(D206,#REF!,#REF!,#REF!,#REF!,#REF!,#REF!,#REF!,#REF!,#REF!,#REF!,D220,#REF!,#REF!,#REF!,#REF!,D223,D224)</f>
        <v>#REF!</v>
      </c>
      <c r="E225" s="5" t="e">
        <f>SUM(E206,#REF!,#REF!,#REF!,#REF!,#REF!,#REF!,#REF!,#REF!,#REF!,#REF!,E220,#REF!,#REF!,#REF!,#REF!,E223,E224)</f>
        <v>#REF!</v>
      </c>
      <c r="F225" s="5">
        <f>SUM(F205,F206,F207,F211,F212,F216,F217,F218,F220,F221,F223,F224)</f>
        <v>179.1</v>
      </c>
      <c r="G225" s="1"/>
    </row>
    <row r="226" spans="1:7" ht="26.25" customHeight="1">
      <c r="A226" s="1"/>
      <c r="B226" s="4"/>
      <c r="C226" s="3" t="s">
        <v>7</v>
      </c>
      <c r="D226" s="5"/>
      <c r="E226" s="5"/>
      <c r="F226" s="5">
        <f>SUM(F208,F213)</f>
        <v>9.879999999999999</v>
      </c>
      <c r="G226" s="1"/>
    </row>
    <row r="227" spans="1:7" ht="17.25" customHeight="1">
      <c r="A227" s="1"/>
      <c r="B227" s="4"/>
      <c r="C227" s="3" t="s">
        <v>37</v>
      </c>
      <c r="D227" s="5"/>
      <c r="E227" s="5"/>
      <c r="F227" s="5">
        <f>SUM(F214,F209)</f>
        <v>0.5</v>
      </c>
      <c r="G227" s="1"/>
    </row>
    <row r="228" spans="1:7" ht="17.25" customHeight="1">
      <c r="A228" s="1"/>
      <c r="B228" s="4"/>
      <c r="C228" s="3" t="s">
        <v>1</v>
      </c>
      <c r="D228" s="5"/>
      <c r="E228" s="5"/>
      <c r="F228" s="5">
        <f>SUM(F210,F215)</f>
        <v>0.02</v>
      </c>
      <c r="G228" s="1"/>
    </row>
    <row r="229" spans="1:7" ht="27.75" customHeight="1">
      <c r="A229" s="1"/>
      <c r="B229" s="4"/>
      <c r="C229" s="3" t="s">
        <v>13</v>
      </c>
      <c r="D229" s="5"/>
      <c r="E229" s="5"/>
      <c r="F229" s="5">
        <f>SUM(F205,F206,F211,F216,F217,F218,F220,F221,F223,F224)</f>
        <v>168.7</v>
      </c>
      <c r="G229" s="1"/>
    </row>
    <row r="230" spans="1:7" ht="15.75" customHeight="1">
      <c r="A230" s="1"/>
      <c r="B230" s="4"/>
      <c r="C230" s="3"/>
      <c r="D230" s="5"/>
      <c r="E230" s="5"/>
      <c r="F230" s="5"/>
      <c r="G230" s="1"/>
    </row>
    <row r="231" spans="1:7" ht="12.75" customHeight="1">
      <c r="A231" s="37" t="s">
        <v>164</v>
      </c>
      <c r="B231" s="38"/>
      <c r="C231" s="38"/>
      <c r="D231" s="38"/>
      <c r="E231" s="38"/>
      <c r="F231" s="38"/>
      <c r="G231" s="38"/>
    </row>
    <row r="232" spans="1:7" ht="20.25" customHeight="1">
      <c r="A232" s="36" t="s">
        <v>48</v>
      </c>
      <c r="B232" s="36" t="s">
        <v>197</v>
      </c>
      <c r="C232" s="3" t="s">
        <v>198</v>
      </c>
      <c r="D232" s="5"/>
      <c r="E232" s="5"/>
      <c r="F232" s="5">
        <f>SUM(F233:F235)</f>
        <v>51.7</v>
      </c>
      <c r="G232" s="36" t="s">
        <v>269</v>
      </c>
    </row>
    <row r="233" spans="1:7" ht="19.5" customHeight="1">
      <c r="A233" s="36"/>
      <c r="B233" s="36"/>
      <c r="C233" s="1" t="s">
        <v>199</v>
      </c>
      <c r="D233" s="16"/>
      <c r="E233" s="16"/>
      <c r="F233" s="16">
        <v>49.1</v>
      </c>
      <c r="G233" s="36"/>
    </row>
    <row r="234" spans="1:7" ht="15" customHeight="1">
      <c r="A234" s="36"/>
      <c r="B234" s="36"/>
      <c r="C234" s="1" t="s">
        <v>37</v>
      </c>
      <c r="D234" s="16"/>
      <c r="E234" s="16"/>
      <c r="F234" s="16">
        <v>2.5</v>
      </c>
      <c r="G234" s="36"/>
    </row>
    <row r="235" spans="1:7" ht="19.5" customHeight="1">
      <c r="A235" s="36"/>
      <c r="B235" s="36"/>
      <c r="C235" s="1" t="s">
        <v>1</v>
      </c>
      <c r="D235" s="16"/>
      <c r="E235" s="16"/>
      <c r="F235" s="16">
        <v>0.1</v>
      </c>
      <c r="G235" s="36"/>
    </row>
    <row r="236" spans="1:7" ht="30.75" customHeight="1">
      <c r="A236" s="1" t="s">
        <v>49</v>
      </c>
      <c r="B236" s="1" t="s">
        <v>200</v>
      </c>
      <c r="C236" s="1" t="s">
        <v>13</v>
      </c>
      <c r="D236" s="16"/>
      <c r="E236" s="20"/>
      <c r="F236" s="17">
        <v>600</v>
      </c>
      <c r="G236" s="39"/>
    </row>
    <row r="237" spans="1:7" ht="20.25" customHeight="1">
      <c r="A237" s="36" t="s">
        <v>6</v>
      </c>
      <c r="B237" s="36" t="s">
        <v>201</v>
      </c>
      <c r="C237" s="3" t="s">
        <v>198</v>
      </c>
      <c r="D237" s="5"/>
      <c r="E237" s="19"/>
      <c r="F237" s="5">
        <f>SUM(F238:F240)</f>
        <v>294</v>
      </c>
      <c r="G237" s="39"/>
    </row>
    <row r="238" spans="1:7" ht="16.5" customHeight="1">
      <c r="A238" s="36"/>
      <c r="B238" s="36"/>
      <c r="C238" s="1" t="s">
        <v>199</v>
      </c>
      <c r="D238" s="16"/>
      <c r="E238" s="20"/>
      <c r="F238" s="17">
        <v>279.3</v>
      </c>
      <c r="G238" s="39"/>
    </row>
    <row r="239" spans="1:7" ht="15.75" customHeight="1">
      <c r="A239" s="36"/>
      <c r="B239" s="36"/>
      <c r="C239" s="1" t="s">
        <v>37</v>
      </c>
      <c r="D239" s="16"/>
      <c r="E239" s="20"/>
      <c r="F239" s="17">
        <v>14.26</v>
      </c>
      <c r="G239" s="39"/>
    </row>
    <row r="240" spans="1:7" ht="18.75" customHeight="1">
      <c r="A240" s="36"/>
      <c r="B240" s="36"/>
      <c r="C240" s="1" t="s">
        <v>1</v>
      </c>
      <c r="D240" s="16"/>
      <c r="E240" s="20"/>
      <c r="F240" s="17">
        <v>0.44</v>
      </c>
      <c r="G240" s="39"/>
    </row>
    <row r="241" spans="1:7" ht="19.5" customHeight="1">
      <c r="A241" s="1"/>
      <c r="B241" s="1"/>
      <c r="C241" s="3" t="s">
        <v>19</v>
      </c>
      <c r="D241" s="5" t="e">
        <f>SUM(#REF!)</f>
        <v>#REF!</v>
      </c>
      <c r="E241" s="5" t="e">
        <f>SUM(#REF!)</f>
        <v>#REF!</v>
      </c>
      <c r="F241" s="5">
        <f>SUM(F232,F236,F237)</f>
        <v>945.7</v>
      </c>
      <c r="G241" s="1"/>
    </row>
    <row r="242" spans="1:7" ht="29.25" customHeight="1">
      <c r="A242" s="1"/>
      <c r="B242" s="1"/>
      <c r="C242" s="3" t="s">
        <v>7</v>
      </c>
      <c r="D242" s="5"/>
      <c r="E242" s="5"/>
      <c r="F242" s="5">
        <f>SUM(F233,F238)</f>
        <v>328.40000000000003</v>
      </c>
      <c r="G242" s="1"/>
    </row>
    <row r="243" spans="1:7" ht="15.75" customHeight="1">
      <c r="A243" s="1"/>
      <c r="B243" s="1"/>
      <c r="C243" s="3" t="s">
        <v>37</v>
      </c>
      <c r="D243" s="5"/>
      <c r="E243" s="5"/>
      <c r="F243" s="5">
        <f>SUM(F234,F239)</f>
        <v>16.759999999999998</v>
      </c>
      <c r="G243" s="1"/>
    </row>
    <row r="244" spans="1:7" ht="15" customHeight="1">
      <c r="A244" s="1"/>
      <c r="B244" s="1"/>
      <c r="C244" s="3" t="s">
        <v>1</v>
      </c>
      <c r="D244" s="5"/>
      <c r="E244" s="5"/>
      <c r="F244" s="5">
        <f>SUM(F235,F240)</f>
        <v>0.54</v>
      </c>
      <c r="G244" s="1"/>
    </row>
    <row r="245" spans="1:7" ht="27" customHeight="1">
      <c r="A245" s="1"/>
      <c r="B245" s="4"/>
      <c r="C245" s="3" t="s">
        <v>13</v>
      </c>
      <c r="D245" s="21"/>
      <c r="E245" s="32"/>
      <c r="F245" s="15">
        <f>SUM(F236)</f>
        <v>600</v>
      </c>
      <c r="G245" s="1"/>
    </row>
    <row r="246" spans="1:7" ht="15" customHeight="1">
      <c r="A246" s="37" t="s">
        <v>84</v>
      </c>
      <c r="B246" s="38"/>
      <c r="C246" s="38"/>
      <c r="D246" s="38"/>
      <c r="E246" s="38"/>
      <c r="F246" s="38"/>
      <c r="G246" s="38"/>
    </row>
    <row r="247" spans="1:7" ht="18" customHeight="1">
      <c r="A247" s="37" t="s">
        <v>54</v>
      </c>
      <c r="B247" s="38"/>
      <c r="C247" s="38"/>
      <c r="D247" s="38"/>
      <c r="E247" s="38"/>
      <c r="F247" s="38"/>
      <c r="G247" s="38"/>
    </row>
    <row r="248" spans="1:7" ht="15.75" customHeight="1">
      <c r="A248" s="36" t="s">
        <v>48</v>
      </c>
      <c r="B248" s="42" t="s">
        <v>226</v>
      </c>
      <c r="C248" s="3" t="s">
        <v>78</v>
      </c>
      <c r="D248" s="15">
        <v>3.75</v>
      </c>
      <c r="E248" s="15">
        <v>3.75</v>
      </c>
      <c r="F248" s="15">
        <f>F249</f>
        <v>15</v>
      </c>
      <c r="G248" s="36" t="s">
        <v>167</v>
      </c>
    </row>
    <row r="249" spans="1:7" ht="13.5" customHeight="1">
      <c r="A249" s="36"/>
      <c r="B249" s="39"/>
      <c r="C249" s="4" t="s">
        <v>1</v>
      </c>
      <c r="D249" s="17">
        <v>3.75</v>
      </c>
      <c r="E249" s="16">
        <v>3.75</v>
      </c>
      <c r="F249" s="17">
        <v>15</v>
      </c>
      <c r="G249" s="38"/>
    </row>
    <row r="250" spans="1:7" ht="18.75" customHeight="1">
      <c r="A250" s="36" t="s">
        <v>49</v>
      </c>
      <c r="B250" s="36" t="s">
        <v>166</v>
      </c>
      <c r="C250" s="21" t="s">
        <v>78</v>
      </c>
      <c r="D250" s="15">
        <v>13.03</v>
      </c>
      <c r="E250" s="24">
        <v>0</v>
      </c>
      <c r="F250" s="15">
        <f>SUM(F251:F251)</f>
        <v>8.2</v>
      </c>
      <c r="G250" s="38"/>
    </row>
    <row r="251" spans="1:7" ht="18.75" customHeight="1">
      <c r="A251" s="36"/>
      <c r="B251" s="36"/>
      <c r="C251" s="4" t="s">
        <v>1</v>
      </c>
      <c r="D251" s="17">
        <v>13.03</v>
      </c>
      <c r="E251" s="25">
        <v>0</v>
      </c>
      <c r="F251" s="17">
        <v>8.2</v>
      </c>
      <c r="G251" s="38"/>
    </row>
    <row r="252" spans="1:7" ht="15.75" customHeight="1">
      <c r="A252" s="36" t="s">
        <v>50</v>
      </c>
      <c r="B252" s="36" t="s">
        <v>132</v>
      </c>
      <c r="C252" s="21" t="s">
        <v>78</v>
      </c>
      <c r="D252" s="24">
        <v>0</v>
      </c>
      <c r="E252" s="24">
        <v>0</v>
      </c>
      <c r="F252" s="15">
        <f>F253</f>
        <v>3.6</v>
      </c>
      <c r="G252" s="38"/>
    </row>
    <row r="253" spans="1:7" ht="17.25" customHeight="1">
      <c r="A253" s="36"/>
      <c r="B253" s="36"/>
      <c r="C253" s="4" t="s">
        <v>1</v>
      </c>
      <c r="D253" s="25">
        <v>0</v>
      </c>
      <c r="E253" s="25">
        <v>0</v>
      </c>
      <c r="F253" s="17">
        <v>3.6</v>
      </c>
      <c r="G253" s="38"/>
    </row>
    <row r="254" spans="1:7" ht="16.5" customHeight="1">
      <c r="A254" s="36" t="s">
        <v>52</v>
      </c>
      <c r="B254" s="36" t="s">
        <v>143</v>
      </c>
      <c r="C254" s="21" t="s">
        <v>78</v>
      </c>
      <c r="D254" s="24">
        <v>0</v>
      </c>
      <c r="E254" s="24">
        <v>0</v>
      </c>
      <c r="F254" s="15">
        <f>F255</f>
        <v>1.7</v>
      </c>
      <c r="G254" s="38"/>
    </row>
    <row r="255" spans="1:7" ht="13.5" customHeight="1">
      <c r="A255" s="36"/>
      <c r="B255" s="36"/>
      <c r="C255" s="4" t="s">
        <v>1</v>
      </c>
      <c r="D255" s="25">
        <v>0</v>
      </c>
      <c r="E255" s="25">
        <v>0</v>
      </c>
      <c r="F255" s="17">
        <v>1.7</v>
      </c>
      <c r="G255" s="38"/>
    </row>
    <row r="256" spans="1:7" ht="15" customHeight="1">
      <c r="A256" s="1"/>
      <c r="B256" s="4"/>
      <c r="C256" s="3" t="s">
        <v>19</v>
      </c>
      <c r="D256" s="15" t="e">
        <f>SUM(#REF!,D248,#REF!,D250,#REF!,D252,D254)</f>
        <v>#REF!</v>
      </c>
      <c r="E256" s="15" t="e">
        <f>SUM(#REF!,E248,#REF!,E250,#REF!,E252,E254)</f>
        <v>#REF!</v>
      </c>
      <c r="F256" s="15">
        <f>F248+F250+F252+F254</f>
        <v>28.5</v>
      </c>
      <c r="G256" s="1"/>
    </row>
    <row r="257" spans="1:7" ht="15.75" customHeight="1">
      <c r="A257" s="1"/>
      <c r="B257" s="4"/>
      <c r="C257" s="3" t="s">
        <v>1</v>
      </c>
      <c r="D257" s="15" t="e">
        <f>SUM(#REF!,D249,#REF!,D251,#REF!,D253,D255)</f>
        <v>#REF!</v>
      </c>
      <c r="E257" s="15" t="e">
        <f>SUM(#REF!,E249,#REF!,E251,#REF!,E253,E255)</f>
        <v>#REF!</v>
      </c>
      <c r="F257" s="15">
        <f>F249+F251+F253+F255</f>
        <v>28.5</v>
      </c>
      <c r="G257" s="1"/>
    </row>
    <row r="258" spans="1:7" ht="13.5" customHeight="1">
      <c r="A258" s="1"/>
      <c r="B258" s="4"/>
      <c r="C258" s="3"/>
      <c r="D258" s="27"/>
      <c r="E258" s="27"/>
      <c r="F258" s="21"/>
      <c r="G258" s="1"/>
    </row>
    <row r="259" spans="1:7" ht="15.75" customHeight="1">
      <c r="A259" s="37" t="s">
        <v>205</v>
      </c>
      <c r="B259" s="38"/>
      <c r="C259" s="38"/>
      <c r="D259" s="38"/>
      <c r="E259" s="38"/>
      <c r="F259" s="38"/>
      <c r="G259" s="38"/>
    </row>
    <row r="260" spans="1:7" ht="16.5" customHeight="1">
      <c r="A260" s="37" t="s">
        <v>83</v>
      </c>
      <c r="B260" s="38"/>
      <c r="C260" s="38"/>
      <c r="D260" s="38"/>
      <c r="E260" s="38"/>
      <c r="F260" s="38"/>
      <c r="G260" s="38"/>
    </row>
    <row r="261" spans="1:7" ht="12.75">
      <c r="A261" s="36" t="s">
        <v>0</v>
      </c>
      <c r="B261" s="36" t="s">
        <v>227</v>
      </c>
      <c r="C261" s="3" t="s">
        <v>78</v>
      </c>
      <c r="D261" s="15">
        <v>1.28</v>
      </c>
      <c r="E261" s="5">
        <v>1.28</v>
      </c>
      <c r="F261" s="5">
        <f>SUM(F262:F262)</f>
        <v>5.3</v>
      </c>
      <c r="G261" s="41" t="s">
        <v>173</v>
      </c>
    </row>
    <row r="262" spans="1:7" ht="13.5" customHeight="1">
      <c r="A262" s="36"/>
      <c r="B262" s="36"/>
      <c r="C262" s="1" t="s">
        <v>1</v>
      </c>
      <c r="D262" s="17">
        <v>1.28</v>
      </c>
      <c r="E262" s="16">
        <v>1.28</v>
      </c>
      <c r="F262" s="17">
        <v>5.3</v>
      </c>
      <c r="G262" s="41"/>
    </row>
    <row r="263" spans="1:7" ht="17.25" customHeight="1">
      <c r="A263" s="36" t="s">
        <v>2</v>
      </c>
      <c r="B263" s="36" t="s">
        <v>174</v>
      </c>
      <c r="C263" s="3" t="s">
        <v>78</v>
      </c>
      <c r="D263" s="15">
        <v>31.6</v>
      </c>
      <c r="E263" s="5">
        <v>31.6</v>
      </c>
      <c r="F263" s="5">
        <f>SUM(F264:F267)</f>
        <v>131.632</v>
      </c>
      <c r="G263" s="41"/>
    </row>
    <row r="264" spans="1:7" ht="15" customHeight="1">
      <c r="A264" s="36"/>
      <c r="B264" s="36"/>
      <c r="C264" s="1" t="s">
        <v>7</v>
      </c>
      <c r="D264" s="15"/>
      <c r="E264" s="5"/>
      <c r="F264" s="17">
        <v>20</v>
      </c>
      <c r="G264" s="41"/>
    </row>
    <row r="265" spans="1:7" ht="15" customHeight="1">
      <c r="A265" s="36"/>
      <c r="B265" s="36"/>
      <c r="C265" s="1" t="s">
        <v>37</v>
      </c>
      <c r="D265" s="15"/>
      <c r="E265" s="5"/>
      <c r="F265" s="17">
        <v>77.057</v>
      </c>
      <c r="G265" s="41"/>
    </row>
    <row r="266" spans="1:7" ht="15" customHeight="1">
      <c r="A266" s="36"/>
      <c r="B266" s="36"/>
      <c r="C266" s="1" t="s">
        <v>1</v>
      </c>
      <c r="D266" s="17">
        <v>31.6</v>
      </c>
      <c r="E266" s="16">
        <v>31.6</v>
      </c>
      <c r="F266" s="17">
        <v>8.399</v>
      </c>
      <c r="G266" s="41"/>
    </row>
    <row r="267" spans="1:7" ht="27.75" customHeight="1">
      <c r="A267" s="36"/>
      <c r="B267" s="36"/>
      <c r="C267" s="1" t="s">
        <v>13</v>
      </c>
      <c r="D267" s="4"/>
      <c r="E267" s="4"/>
      <c r="F267" s="17">
        <v>26.176</v>
      </c>
      <c r="G267" s="41"/>
    </row>
    <row r="268" spans="1:7" ht="15" customHeight="1">
      <c r="A268" s="1"/>
      <c r="B268" s="4"/>
      <c r="C268" s="3" t="s">
        <v>19</v>
      </c>
      <c r="D268" s="15" t="e">
        <f>SUM(D261,#REF!,#REF!,D263,#REF!,#REF!,#REF!,#REF!,#REF!)</f>
        <v>#REF!</v>
      </c>
      <c r="E268" s="15" t="e">
        <f>SUM(E261,#REF!,#REF!,E263,#REF!,#REF!,#REF!,#REF!,#REF!)</f>
        <v>#REF!</v>
      </c>
      <c r="F268" s="15">
        <f>SUM(F261,F263)</f>
        <v>136.93200000000002</v>
      </c>
      <c r="G268" s="16"/>
    </row>
    <row r="269" spans="1:7" ht="27" customHeight="1">
      <c r="A269" s="1"/>
      <c r="B269" s="4"/>
      <c r="C269" s="3" t="s">
        <v>7</v>
      </c>
      <c r="D269" s="15" t="e">
        <f>SUM(#REF!,#REF!,#REF!)</f>
        <v>#REF!</v>
      </c>
      <c r="E269" s="15" t="e">
        <f>SUM(#REF!,#REF!,#REF!)</f>
        <v>#REF!</v>
      </c>
      <c r="F269" s="15">
        <f>SUM(F264)</f>
        <v>20</v>
      </c>
      <c r="G269" s="16"/>
    </row>
    <row r="270" spans="1:7" ht="20.25" customHeight="1">
      <c r="A270" s="1"/>
      <c r="B270" s="4"/>
      <c r="C270" s="3" t="s">
        <v>37</v>
      </c>
      <c r="D270" s="15"/>
      <c r="E270" s="15"/>
      <c r="F270" s="15">
        <f>F265</f>
        <v>77.057</v>
      </c>
      <c r="G270" s="16"/>
    </row>
    <row r="271" spans="1:7" ht="14.25" customHeight="1">
      <c r="A271" s="1"/>
      <c r="B271" s="4"/>
      <c r="C271" s="3" t="s">
        <v>1</v>
      </c>
      <c r="D271" s="15" t="e">
        <f>SUM(D262,#REF!,#REF!,#REF!,D266,#REF!,#REF!,#REF!)</f>
        <v>#REF!</v>
      </c>
      <c r="E271" s="15" t="e">
        <f>SUM(E262,#REF!,#REF!,#REF!,E266,#REF!,#REF!,#REF!)</f>
        <v>#REF!</v>
      </c>
      <c r="F271" s="15">
        <f>SUM(F262,F266)</f>
        <v>13.698999999999998</v>
      </c>
      <c r="G271" s="16"/>
    </row>
    <row r="272" spans="1:7" ht="25.5" customHeight="1">
      <c r="A272" s="1"/>
      <c r="B272" s="4"/>
      <c r="C272" s="3" t="s">
        <v>13</v>
      </c>
      <c r="D272" s="15"/>
      <c r="E272" s="15"/>
      <c r="F272" s="15">
        <f>SUM(F267)</f>
        <v>26.176</v>
      </c>
      <c r="G272" s="16"/>
    </row>
    <row r="273" spans="1:7" ht="12.75" customHeight="1">
      <c r="A273" s="1"/>
      <c r="B273" s="4"/>
      <c r="C273" s="21"/>
      <c r="D273" s="4"/>
      <c r="E273" s="27"/>
      <c r="F273" s="21"/>
      <c r="G273" s="1"/>
    </row>
    <row r="274" spans="1:7" ht="13.5" customHeight="1">
      <c r="A274" s="37" t="s">
        <v>168</v>
      </c>
      <c r="B274" s="38"/>
      <c r="C274" s="38"/>
      <c r="D274" s="38"/>
      <c r="E274" s="38"/>
      <c r="F274" s="38"/>
      <c r="G274" s="38"/>
    </row>
    <row r="275" spans="1:7" ht="26.25" customHeight="1">
      <c r="A275" s="36" t="s">
        <v>6</v>
      </c>
      <c r="B275" s="36" t="s">
        <v>175</v>
      </c>
      <c r="C275" s="3" t="s">
        <v>78</v>
      </c>
      <c r="D275" s="15"/>
      <c r="E275" s="5"/>
      <c r="F275" s="5">
        <f>SUM(F276:F276)</f>
        <v>91</v>
      </c>
      <c r="G275" s="38"/>
    </row>
    <row r="276" spans="1:7" ht="26.25" customHeight="1">
      <c r="A276" s="36"/>
      <c r="B276" s="38"/>
      <c r="C276" s="1" t="s">
        <v>13</v>
      </c>
      <c r="D276" s="17"/>
      <c r="E276" s="16"/>
      <c r="F276" s="17">
        <v>91</v>
      </c>
      <c r="G276" s="38"/>
    </row>
    <row r="277" spans="1:7" ht="15.75" customHeight="1">
      <c r="A277" s="1"/>
      <c r="B277" s="4"/>
      <c r="C277" s="3" t="s">
        <v>19</v>
      </c>
      <c r="D277" s="15">
        <v>4.2</v>
      </c>
      <c r="E277" s="5">
        <v>4.2</v>
      </c>
      <c r="F277" s="5">
        <f>SUM(F275)</f>
        <v>91</v>
      </c>
      <c r="G277" s="1"/>
    </row>
    <row r="278" spans="1:7" ht="25.5" customHeight="1">
      <c r="A278" s="1"/>
      <c r="B278" s="4"/>
      <c r="C278" s="3" t="s">
        <v>13</v>
      </c>
      <c r="D278" s="15"/>
      <c r="E278" s="5"/>
      <c r="F278" s="5">
        <f>SUM(F276)</f>
        <v>91</v>
      </c>
      <c r="G278" s="1"/>
    </row>
    <row r="279" spans="1:7" ht="12" customHeight="1">
      <c r="A279" s="1"/>
      <c r="B279" s="4"/>
      <c r="C279" s="4"/>
      <c r="D279" s="4"/>
      <c r="E279" s="4"/>
      <c r="F279" s="4"/>
      <c r="G279" s="1"/>
    </row>
    <row r="280" spans="1:7" ht="17.25" customHeight="1">
      <c r="A280" s="37" t="s">
        <v>137</v>
      </c>
      <c r="B280" s="38"/>
      <c r="C280" s="38"/>
      <c r="D280" s="38"/>
      <c r="E280" s="38"/>
      <c r="F280" s="38"/>
      <c r="G280" s="38"/>
    </row>
    <row r="281" spans="1:7" ht="17.25" customHeight="1">
      <c r="A281" s="36" t="s">
        <v>10</v>
      </c>
      <c r="B281" s="36" t="s">
        <v>228</v>
      </c>
      <c r="C281" s="21" t="s">
        <v>78</v>
      </c>
      <c r="D281" s="15">
        <v>0.1</v>
      </c>
      <c r="E281" s="15">
        <v>0.1</v>
      </c>
      <c r="F281" s="15">
        <f>F282</f>
        <v>2.2</v>
      </c>
      <c r="G281" s="36" t="s">
        <v>176</v>
      </c>
    </row>
    <row r="282" spans="1:7" ht="17.25" customHeight="1">
      <c r="A282" s="38"/>
      <c r="B282" s="36"/>
      <c r="C282" s="4" t="s">
        <v>1</v>
      </c>
      <c r="D282" s="17">
        <v>0.1</v>
      </c>
      <c r="E282" s="17">
        <v>0.1</v>
      </c>
      <c r="F282" s="17">
        <v>2.2</v>
      </c>
      <c r="G282" s="38"/>
    </row>
    <row r="283" spans="1:7" ht="15.75" customHeight="1">
      <c r="A283" s="36" t="s">
        <v>31</v>
      </c>
      <c r="B283" s="36" t="s">
        <v>229</v>
      </c>
      <c r="C283" s="3" t="s">
        <v>78</v>
      </c>
      <c r="D283" s="15">
        <v>25.67</v>
      </c>
      <c r="E283" s="5">
        <v>5</v>
      </c>
      <c r="F283" s="15">
        <f>F284</f>
        <v>4.99</v>
      </c>
      <c r="G283" s="38"/>
    </row>
    <row r="284" spans="1:7" ht="15.75" customHeight="1">
      <c r="A284" s="36"/>
      <c r="B284" s="36"/>
      <c r="C284" s="1" t="s">
        <v>1</v>
      </c>
      <c r="D284" s="15"/>
      <c r="E284" s="5"/>
      <c r="F284" s="17">
        <v>4.99</v>
      </c>
      <c r="G284" s="38"/>
    </row>
    <row r="285" spans="1:7" ht="19.5" customHeight="1">
      <c r="A285" s="36" t="s">
        <v>33</v>
      </c>
      <c r="B285" s="36" t="s">
        <v>138</v>
      </c>
      <c r="C285" s="3" t="s">
        <v>78</v>
      </c>
      <c r="D285" s="15">
        <v>12</v>
      </c>
      <c r="E285" s="5">
        <v>12</v>
      </c>
      <c r="F285" s="15">
        <f>F286</f>
        <v>9.45</v>
      </c>
      <c r="G285" s="38"/>
    </row>
    <row r="286" spans="1:7" ht="26.25" customHeight="1">
      <c r="A286" s="36"/>
      <c r="B286" s="36"/>
      <c r="C286" s="1" t="s">
        <v>13</v>
      </c>
      <c r="D286" s="17">
        <v>12</v>
      </c>
      <c r="E286" s="16">
        <v>12</v>
      </c>
      <c r="F286" s="17">
        <v>9.45</v>
      </c>
      <c r="G286" s="38"/>
    </row>
    <row r="287" spans="1:7" ht="16.5" customHeight="1">
      <c r="A287" s="1"/>
      <c r="B287" s="1"/>
      <c r="C287" s="3" t="s">
        <v>19</v>
      </c>
      <c r="D287" s="15" t="e">
        <f>SUM(D281,#REF!,D283,D285,#REF!)</f>
        <v>#REF!</v>
      </c>
      <c r="E287" s="15" t="e">
        <f>SUM(E281,#REF!,E283,E285,#REF!)</f>
        <v>#REF!</v>
      </c>
      <c r="F287" s="15">
        <f>F281+F283+F285</f>
        <v>16.64</v>
      </c>
      <c r="G287" s="1"/>
    </row>
    <row r="288" spans="1:7" ht="12.75" customHeight="1">
      <c r="A288" s="1"/>
      <c r="B288" s="4"/>
      <c r="C288" s="3" t="s">
        <v>1</v>
      </c>
      <c r="D288" s="15" t="e">
        <f>SUM(D282,#REF!,#REF!,#REF!)</f>
        <v>#REF!</v>
      </c>
      <c r="E288" s="15" t="e">
        <f>SUM(E282,#REF!,#REF!,#REF!)</f>
        <v>#REF!</v>
      </c>
      <c r="F288" s="15">
        <f>F282+F284</f>
        <v>7.19</v>
      </c>
      <c r="G288" s="1"/>
    </row>
    <row r="289" spans="1:7" ht="26.25" customHeight="1">
      <c r="A289" s="1"/>
      <c r="B289" s="4"/>
      <c r="C289" s="3" t="s">
        <v>13</v>
      </c>
      <c r="D289" s="15"/>
      <c r="E289" s="15"/>
      <c r="F289" s="15">
        <f>F286</f>
        <v>9.45</v>
      </c>
      <c r="G289" s="1"/>
    </row>
    <row r="290" spans="1:7" ht="15" customHeight="1">
      <c r="A290" s="3"/>
      <c r="B290" s="3"/>
      <c r="C290" s="3"/>
      <c r="D290" s="3"/>
      <c r="E290" s="3"/>
      <c r="F290" s="3"/>
      <c r="G290" s="3"/>
    </row>
    <row r="291" spans="1:7" ht="17.25" customHeight="1">
      <c r="A291" s="37" t="s">
        <v>144</v>
      </c>
      <c r="B291" s="38"/>
      <c r="C291" s="38"/>
      <c r="D291" s="38"/>
      <c r="E291" s="38"/>
      <c r="F291" s="38"/>
      <c r="G291" s="38"/>
    </row>
    <row r="292" spans="1:7" ht="13.5" customHeight="1">
      <c r="A292" s="36" t="s">
        <v>11</v>
      </c>
      <c r="B292" s="36" t="s">
        <v>202</v>
      </c>
      <c r="C292" s="3" t="s">
        <v>78</v>
      </c>
      <c r="D292" s="24">
        <v>0</v>
      </c>
      <c r="E292" s="24">
        <v>0</v>
      </c>
      <c r="F292" s="15">
        <f>F293+F294</f>
        <v>6.15</v>
      </c>
      <c r="G292" s="36" t="s">
        <v>177</v>
      </c>
    </row>
    <row r="293" spans="1:7" ht="13.5" customHeight="1">
      <c r="A293" s="36"/>
      <c r="B293" s="38"/>
      <c r="C293" s="1" t="s">
        <v>37</v>
      </c>
      <c r="D293" s="24"/>
      <c r="E293" s="24"/>
      <c r="F293" s="17">
        <v>4</v>
      </c>
      <c r="G293" s="36"/>
    </row>
    <row r="294" spans="1:7" ht="13.5" customHeight="1">
      <c r="A294" s="36"/>
      <c r="B294" s="38"/>
      <c r="C294" s="1" t="s">
        <v>1</v>
      </c>
      <c r="D294" s="25">
        <v>0</v>
      </c>
      <c r="E294" s="25">
        <v>0</v>
      </c>
      <c r="F294" s="17">
        <v>2.15</v>
      </c>
      <c r="G294" s="36"/>
    </row>
    <row r="295" spans="1:7" ht="14.25" customHeight="1">
      <c r="A295" s="1"/>
      <c r="B295" s="1"/>
      <c r="C295" s="4"/>
      <c r="D295" s="4"/>
      <c r="E295" s="4"/>
      <c r="F295" s="4"/>
      <c r="G295" s="1"/>
    </row>
    <row r="296" spans="1:7" ht="15.75" customHeight="1">
      <c r="A296" s="37" t="s">
        <v>206</v>
      </c>
      <c r="B296" s="39"/>
      <c r="C296" s="39"/>
      <c r="D296" s="39"/>
      <c r="E296" s="39"/>
      <c r="F296" s="39"/>
      <c r="G296" s="39"/>
    </row>
    <row r="297" spans="1:7" ht="20.25" customHeight="1">
      <c r="A297" s="1"/>
      <c r="B297" s="1"/>
      <c r="C297" s="3" t="s">
        <v>78</v>
      </c>
      <c r="D297" s="21"/>
      <c r="E297" s="21"/>
      <c r="F297" s="15">
        <f>SUM(F298:F300)</f>
        <v>32.58</v>
      </c>
      <c r="G297" s="36" t="s">
        <v>210</v>
      </c>
    </row>
    <row r="298" spans="1:7" ht="15" customHeight="1">
      <c r="A298" s="1"/>
      <c r="B298" s="1"/>
      <c r="C298" s="1" t="s">
        <v>7</v>
      </c>
      <c r="D298" s="4"/>
      <c r="E298" s="4"/>
      <c r="F298" s="17">
        <v>21.33</v>
      </c>
      <c r="G298" s="36"/>
    </row>
    <row r="299" spans="1:7" ht="15.75" customHeight="1">
      <c r="A299" s="1"/>
      <c r="B299" s="1"/>
      <c r="C299" s="1" t="s">
        <v>37</v>
      </c>
      <c r="D299" s="4"/>
      <c r="E299" s="4"/>
      <c r="F299" s="17">
        <v>7.85</v>
      </c>
      <c r="G299" s="36"/>
    </row>
    <row r="300" spans="1:7" ht="15.75" customHeight="1">
      <c r="A300" s="1"/>
      <c r="B300" s="1"/>
      <c r="C300" s="1" t="s">
        <v>1</v>
      </c>
      <c r="D300" s="4"/>
      <c r="E300" s="4"/>
      <c r="F300" s="17">
        <v>3.4</v>
      </c>
      <c r="G300" s="36"/>
    </row>
    <row r="301" spans="1:7" ht="54" customHeight="1">
      <c r="A301" s="1"/>
      <c r="B301" s="4"/>
      <c r="C301" s="3" t="s">
        <v>230</v>
      </c>
      <c r="D301" s="4"/>
      <c r="E301" s="4"/>
      <c r="F301" s="15">
        <f>F268+F277+F287+F292+F297</f>
        <v>283.302</v>
      </c>
      <c r="G301" s="1"/>
    </row>
    <row r="302" spans="1:7" ht="26.25" customHeight="1">
      <c r="A302" s="1"/>
      <c r="B302" s="4"/>
      <c r="C302" s="3" t="s">
        <v>7</v>
      </c>
      <c r="D302" s="4"/>
      <c r="E302" s="4"/>
      <c r="F302" s="15">
        <f>F269+F298</f>
        <v>41.33</v>
      </c>
      <c r="G302" s="1"/>
    </row>
    <row r="303" spans="1:7" ht="18" customHeight="1">
      <c r="A303" s="1"/>
      <c r="B303" s="4"/>
      <c r="C303" s="3" t="s">
        <v>37</v>
      </c>
      <c r="D303" s="4"/>
      <c r="E303" s="4"/>
      <c r="F303" s="15">
        <f>F270+F293+F299</f>
        <v>88.907</v>
      </c>
      <c r="G303" s="1"/>
    </row>
    <row r="304" spans="1:7" ht="16.5" customHeight="1">
      <c r="A304" s="1"/>
      <c r="B304" s="4"/>
      <c r="C304" s="3" t="s">
        <v>1</v>
      </c>
      <c r="D304" s="4"/>
      <c r="E304" s="4"/>
      <c r="F304" s="15">
        <f>F271+F288+F294+F300</f>
        <v>26.438999999999997</v>
      </c>
      <c r="G304" s="1"/>
    </row>
    <row r="305" spans="1:7" ht="26.25" customHeight="1">
      <c r="A305" s="1"/>
      <c r="B305" s="4"/>
      <c r="C305" s="3" t="s">
        <v>13</v>
      </c>
      <c r="D305" s="4"/>
      <c r="E305" s="4"/>
      <c r="F305" s="15">
        <f>F272+F278+F289</f>
        <v>126.626</v>
      </c>
      <c r="G305" s="1"/>
    </row>
    <row r="306" spans="1:7" ht="14.25" customHeight="1">
      <c r="A306" s="1"/>
      <c r="B306" s="4"/>
      <c r="C306" s="3"/>
      <c r="D306" s="28"/>
      <c r="E306" s="29"/>
      <c r="F306" s="30"/>
      <c r="G306" s="1"/>
    </row>
    <row r="307" spans="1:7" ht="12.75" customHeight="1">
      <c r="A307" s="37" t="s">
        <v>55</v>
      </c>
      <c r="B307" s="38"/>
      <c r="C307" s="38"/>
      <c r="D307" s="38"/>
      <c r="E307" s="38"/>
      <c r="F307" s="38"/>
      <c r="G307" s="38"/>
    </row>
    <row r="308" spans="1:7" ht="12.75" customHeight="1">
      <c r="A308" s="37" t="s">
        <v>90</v>
      </c>
      <c r="B308" s="38"/>
      <c r="C308" s="38"/>
      <c r="D308" s="38"/>
      <c r="E308" s="38"/>
      <c r="F308" s="38"/>
      <c r="G308" s="38"/>
    </row>
    <row r="309" spans="1:7" ht="18" customHeight="1">
      <c r="A309" s="36"/>
      <c r="B309" s="36" t="s">
        <v>56</v>
      </c>
      <c r="C309" s="3" t="s">
        <v>78</v>
      </c>
      <c r="D309" s="15">
        <v>10</v>
      </c>
      <c r="E309" s="5">
        <v>9.97</v>
      </c>
      <c r="F309" s="5">
        <f>SUM(F310:F311)</f>
        <v>19.77</v>
      </c>
      <c r="G309" s="36"/>
    </row>
    <row r="310" spans="1:7" ht="18" customHeight="1">
      <c r="A310" s="36"/>
      <c r="B310" s="36"/>
      <c r="C310" s="1" t="s">
        <v>37</v>
      </c>
      <c r="D310" s="15"/>
      <c r="E310" s="5"/>
      <c r="F310" s="17">
        <v>19</v>
      </c>
      <c r="G310" s="36"/>
    </row>
    <row r="311" spans="1:7" ht="18" customHeight="1">
      <c r="A311" s="36"/>
      <c r="B311" s="39"/>
      <c r="C311" s="1" t="s">
        <v>1</v>
      </c>
      <c r="D311" s="17">
        <v>10</v>
      </c>
      <c r="E311" s="16">
        <v>9.97</v>
      </c>
      <c r="F311" s="17">
        <v>0.77</v>
      </c>
      <c r="G311" s="36"/>
    </row>
    <row r="312" spans="1:7" ht="16.5" customHeight="1">
      <c r="A312" s="1"/>
      <c r="B312" s="4"/>
      <c r="C312" s="3" t="s">
        <v>19</v>
      </c>
      <c r="D312" s="15" t="e">
        <f>SUM(#REF!,D309,#REF!,#REF!,#REF!,#REF!)</f>
        <v>#REF!</v>
      </c>
      <c r="E312" s="15" t="e">
        <f>SUM(#REF!,E309,#REF!,#REF!,#REF!,#REF!)</f>
        <v>#REF!</v>
      </c>
      <c r="F312" s="15">
        <f>SUM(F309)</f>
        <v>19.77</v>
      </c>
      <c r="G312" s="1"/>
    </row>
    <row r="313" spans="1:7" ht="16.5" customHeight="1">
      <c r="A313" s="1"/>
      <c r="B313" s="4"/>
      <c r="C313" s="3" t="s">
        <v>37</v>
      </c>
      <c r="D313" s="15"/>
      <c r="E313" s="15"/>
      <c r="F313" s="15">
        <f>F310</f>
        <v>19</v>
      </c>
      <c r="G313" s="1"/>
    </row>
    <row r="314" spans="1:7" ht="14.25" customHeight="1">
      <c r="A314" s="1"/>
      <c r="B314" s="4"/>
      <c r="C314" s="3" t="s">
        <v>1</v>
      </c>
      <c r="D314" s="15" t="e">
        <f>SUM(#REF!,#REF!,#REF!)</f>
        <v>#REF!</v>
      </c>
      <c r="E314" s="15" t="e">
        <f>SUM(#REF!,#REF!,#REF!)</f>
        <v>#REF!</v>
      </c>
      <c r="F314" s="15">
        <f>F311</f>
        <v>0.77</v>
      </c>
      <c r="G314" s="1"/>
    </row>
    <row r="315" spans="1:7" ht="13.5" customHeight="1">
      <c r="A315" s="1"/>
      <c r="B315" s="4"/>
      <c r="C315" s="21"/>
      <c r="D315" s="15"/>
      <c r="E315" s="15"/>
      <c r="F315" s="21"/>
      <c r="G315" s="1"/>
    </row>
    <row r="316" spans="1:7" ht="13.5" customHeight="1">
      <c r="A316" s="37" t="s">
        <v>232</v>
      </c>
      <c r="B316" s="38"/>
      <c r="C316" s="38"/>
      <c r="D316" s="38"/>
      <c r="E316" s="38"/>
      <c r="F316" s="38"/>
      <c r="G316" s="38"/>
    </row>
    <row r="317" spans="1:7" ht="16.5" customHeight="1">
      <c r="A317" s="37" t="s">
        <v>238</v>
      </c>
      <c r="B317" s="38"/>
      <c r="C317" s="38"/>
      <c r="D317" s="38"/>
      <c r="E317" s="38"/>
      <c r="F317" s="38"/>
      <c r="G317" s="38"/>
    </row>
    <row r="318" spans="1:7" ht="13.5" customHeight="1">
      <c r="A318" s="36" t="s">
        <v>0</v>
      </c>
      <c r="B318" s="36" t="s">
        <v>239</v>
      </c>
      <c r="C318" s="3" t="s">
        <v>78</v>
      </c>
      <c r="D318" s="5">
        <v>0.3</v>
      </c>
      <c r="E318" s="5">
        <v>0.2</v>
      </c>
      <c r="F318" s="15">
        <f>F319</f>
        <v>5.5</v>
      </c>
      <c r="G318" s="1"/>
    </row>
    <row r="319" spans="1:7" ht="12.75" customHeight="1">
      <c r="A319" s="36"/>
      <c r="B319" s="39"/>
      <c r="C319" s="1" t="s">
        <v>1</v>
      </c>
      <c r="D319" s="16">
        <v>0.3</v>
      </c>
      <c r="E319" s="16">
        <v>0.2</v>
      </c>
      <c r="F319" s="17">
        <v>5.5</v>
      </c>
      <c r="G319" s="1"/>
    </row>
    <row r="320" spans="1:7" ht="15.75" customHeight="1">
      <c r="A320" s="36" t="s">
        <v>2</v>
      </c>
      <c r="B320" s="36" t="s">
        <v>240</v>
      </c>
      <c r="C320" s="3" t="s">
        <v>78</v>
      </c>
      <c r="D320" s="15">
        <v>25.67</v>
      </c>
      <c r="E320" s="5">
        <v>5</v>
      </c>
      <c r="F320" s="15">
        <f>F321+F322+F323</f>
        <v>97.1</v>
      </c>
      <c r="G320" s="1"/>
    </row>
    <row r="321" spans="1:7" ht="15.75" customHeight="1">
      <c r="A321" s="36"/>
      <c r="B321" s="36"/>
      <c r="C321" s="1" t="s">
        <v>37</v>
      </c>
      <c r="D321" s="15"/>
      <c r="E321" s="5"/>
      <c r="F321" s="17">
        <v>60</v>
      </c>
      <c r="G321" s="1"/>
    </row>
    <row r="322" spans="1:7" ht="15.75" customHeight="1">
      <c r="A322" s="36"/>
      <c r="B322" s="36"/>
      <c r="C322" s="1" t="s">
        <v>1</v>
      </c>
      <c r="D322" s="15"/>
      <c r="E322" s="5"/>
      <c r="F322" s="17">
        <v>7.1</v>
      </c>
      <c r="G322" s="1"/>
    </row>
    <row r="323" spans="1:7" ht="24.75" customHeight="1">
      <c r="A323" s="36"/>
      <c r="B323" s="36"/>
      <c r="C323" s="1" t="s">
        <v>13</v>
      </c>
      <c r="D323" s="17">
        <v>25.67</v>
      </c>
      <c r="E323" s="16">
        <v>5</v>
      </c>
      <c r="F323" s="17">
        <v>30</v>
      </c>
      <c r="G323" s="1"/>
    </row>
    <row r="324" spans="1:7" ht="12.75" customHeight="1">
      <c r="A324" s="37" t="s">
        <v>248</v>
      </c>
      <c r="B324" s="38"/>
      <c r="C324" s="38"/>
      <c r="D324" s="38"/>
      <c r="E324" s="38"/>
      <c r="F324" s="38"/>
      <c r="G324" s="38"/>
    </row>
    <row r="325" spans="1:7" ht="13.5" customHeight="1">
      <c r="A325" s="40" t="s">
        <v>6</v>
      </c>
      <c r="B325" s="36" t="s">
        <v>239</v>
      </c>
      <c r="C325" s="3" t="s">
        <v>78</v>
      </c>
      <c r="D325" s="5">
        <v>0.3</v>
      </c>
      <c r="E325" s="5">
        <v>0.2</v>
      </c>
      <c r="F325" s="15">
        <f>F326</f>
        <v>3.9</v>
      </c>
      <c r="G325" s="1"/>
    </row>
    <row r="326" spans="1:7" ht="12.75" customHeight="1">
      <c r="A326" s="36"/>
      <c r="B326" s="39"/>
      <c r="C326" s="1" t="s">
        <v>1</v>
      </c>
      <c r="D326" s="16">
        <v>0.3</v>
      </c>
      <c r="E326" s="16">
        <v>0.2</v>
      </c>
      <c r="F326" s="17">
        <v>3.9</v>
      </c>
      <c r="G326" s="1"/>
    </row>
    <row r="327" spans="1:7" ht="16.5" customHeight="1">
      <c r="A327" s="1"/>
      <c r="B327" s="4"/>
      <c r="C327" s="3" t="s">
        <v>19</v>
      </c>
      <c r="D327" s="15" t="e">
        <f>SUM(D320,D322,#REF!,#REF!,#REF!,D326)</f>
        <v>#REF!</v>
      </c>
      <c r="E327" s="15" t="e">
        <f>SUM(E320,E322,#REF!,#REF!,#REF!,E326)</f>
        <v>#REF!</v>
      </c>
      <c r="F327" s="15">
        <f>F318+F320+F325</f>
        <v>106.5</v>
      </c>
      <c r="G327" s="1"/>
    </row>
    <row r="328" spans="1:7" ht="16.5" customHeight="1">
      <c r="A328" s="1"/>
      <c r="B328" s="4"/>
      <c r="C328" s="3" t="s">
        <v>37</v>
      </c>
      <c r="D328" s="15"/>
      <c r="E328" s="15"/>
      <c r="F328" s="15">
        <f>F321</f>
        <v>60</v>
      </c>
      <c r="G328" s="1"/>
    </row>
    <row r="329" spans="1:7" ht="14.25" customHeight="1">
      <c r="A329" s="1"/>
      <c r="B329" s="4"/>
      <c r="C329" s="3" t="s">
        <v>1</v>
      </c>
      <c r="D329" s="15" t="e">
        <f>SUM(#REF!,#REF!,#REF!)</f>
        <v>#REF!</v>
      </c>
      <c r="E329" s="15" t="e">
        <f>SUM(#REF!,#REF!,#REF!)</f>
        <v>#REF!</v>
      </c>
      <c r="F329" s="15">
        <f>F319+F322+F326</f>
        <v>16.5</v>
      </c>
      <c r="G329" s="1"/>
    </row>
    <row r="330" spans="1:7" ht="25.5" customHeight="1">
      <c r="A330" s="1"/>
      <c r="B330" s="4"/>
      <c r="C330" s="3" t="s">
        <v>13</v>
      </c>
      <c r="D330" s="15" t="e">
        <f>SUM(D324,#REF!)</f>
        <v>#REF!</v>
      </c>
      <c r="E330" s="15" t="e">
        <f>SUM(E324,#REF!)</f>
        <v>#REF!</v>
      </c>
      <c r="F330" s="15">
        <f>F323</f>
        <v>30</v>
      </c>
      <c r="G330" s="1"/>
    </row>
    <row r="331" spans="1:7" ht="13.5" customHeight="1">
      <c r="A331" s="1"/>
      <c r="B331" s="4"/>
      <c r="C331" s="21"/>
      <c r="D331" s="15"/>
      <c r="E331" s="15"/>
      <c r="F331" s="21"/>
      <c r="G331" s="1"/>
    </row>
    <row r="332" spans="1:7" ht="15.75" customHeight="1">
      <c r="A332" s="37" t="s">
        <v>231</v>
      </c>
      <c r="B332" s="38"/>
      <c r="C332" s="38"/>
      <c r="D332" s="38"/>
      <c r="E332" s="38"/>
      <c r="F332" s="38"/>
      <c r="G332" s="38"/>
    </row>
    <row r="333" spans="1:7" ht="13.5" customHeight="1">
      <c r="A333" s="36" t="s">
        <v>48</v>
      </c>
      <c r="B333" s="36" t="s">
        <v>57</v>
      </c>
      <c r="C333" s="3" t="s">
        <v>78</v>
      </c>
      <c r="D333" s="5">
        <v>0.3</v>
      </c>
      <c r="E333" s="5">
        <v>0.2</v>
      </c>
      <c r="F333" s="15">
        <f>F334</f>
        <v>0.26</v>
      </c>
      <c r="G333" s="36" t="s">
        <v>115</v>
      </c>
    </row>
    <row r="334" spans="1:7" ht="12.75" customHeight="1">
      <c r="A334" s="36"/>
      <c r="B334" s="39"/>
      <c r="C334" s="1" t="s">
        <v>1</v>
      </c>
      <c r="D334" s="16">
        <v>0.3</v>
      </c>
      <c r="E334" s="16">
        <v>0.2</v>
      </c>
      <c r="F334" s="17">
        <v>0.26</v>
      </c>
      <c r="G334" s="36"/>
    </row>
    <row r="335" spans="1:7" ht="14.25" customHeight="1">
      <c r="A335" s="36" t="s">
        <v>49</v>
      </c>
      <c r="B335" s="36" t="s">
        <v>79</v>
      </c>
      <c r="C335" s="27" t="s">
        <v>78</v>
      </c>
      <c r="D335" s="5">
        <v>0.2</v>
      </c>
      <c r="E335" s="5">
        <v>0.2</v>
      </c>
      <c r="F335" s="5">
        <f>F336</f>
        <v>0.3</v>
      </c>
      <c r="G335" s="36"/>
    </row>
    <row r="336" spans="1:7" ht="15.75" customHeight="1">
      <c r="A336" s="36"/>
      <c r="B336" s="36"/>
      <c r="C336" s="31" t="s">
        <v>1</v>
      </c>
      <c r="D336" s="16">
        <v>0.2</v>
      </c>
      <c r="E336" s="16">
        <v>0.2</v>
      </c>
      <c r="F336" s="17">
        <v>0.3</v>
      </c>
      <c r="G336" s="36"/>
    </row>
    <row r="337" spans="1:7" ht="32.25" customHeight="1">
      <c r="A337" s="1" t="s">
        <v>50</v>
      </c>
      <c r="B337" s="1" t="s">
        <v>255</v>
      </c>
      <c r="C337" s="27" t="s">
        <v>78</v>
      </c>
      <c r="D337" s="16"/>
      <c r="E337" s="16"/>
      <c r="F337" s="5">
        <f>F338</f>
        <v>0.292</v>
      </c>
      <c r="G337" s="36"/>
    </row>
    <row r="338" spans="1:7" ht="15.75" customHeight="1">
      <c r="A338" s="1"/>
      <c r="B338" s="1"/>
      <c r="C338" s="31" t="s">
        <v>1</v>
      </c>
      <c r="D338" s="16"/>
      <c r="E338" s="16"/>
      <c r="F338" s="17">
        <v>0.292</v>
      </c>
      <c r="G338" s="36"/>
    </row>
    <row r="339" spans="1:7" ht="12" customHeight="1">
      <c r="A339" s="1"/>
      <c r="B339" s="4"/>
      <c r="C339" s="3" t="s">
        <v>19</v>
      </c>
      <c r="D339" s="5">
        <v>0.6</v>
      </c>
      <c r="E339" s="5">
        <v>0.5</v>
      </c>
      <c r="F339" s="15">
        <f>SUM(F333,F335,F337)</f>
        <v>0.8520000000000001</v>
      </c>
      <c r="G339" s="38"/>
    </row>
    <row r="340" spans="1:7" ht="18" customHeight="1">
      <c r="A340" s="1"/>
      <c r="B340" s="4"/>
      <c r="C340" s="3" t="s">
        <v>1</v>
      </c>
      <c r="D340" s="5">
        <v>0.6</v>
      </c>
      <c r="E340" s="5">
        <v>0.5</v>
      </c>
      <c r="F340" s="15">
        <f>F334+F336+F337</f>
        <v>0.8520000000000001</v>
      </c>
      <c r="G340" s="38"/>
    </row>
    <row r="341" spans="1:7" ht="11.25" customHeight="1">
      <c r="A341" s="1"/>
      <c r="B341" s="4"/>
      <c r="C341" s="3"/>
      <c r="D341" s="5"/>
      <c r="E341" s="5"/>
      <c r="F341" s="15"/>
      <c r="G341" s="18"/>
    </row>
    <row r="342" spans="1:7" ht="15" customHeight="1">
      <c r="A342" s="43" t="s">
        <v>233</v>
      </c>
      <c r="B342" s="39"/>
      <c r="C342" s="39"/>
      <c r="D342" s="39"/>
      <c r="E342" s="39"/>
      <c r="F342" s="39"/>
      <c r="G342" s="39"/>
    </row>
    <row r="343" spans="1:7" ht="15" customHeight="1">
      <c r="A343" s="36" t="s">
        <v>48</v>
      </c>
      <c r="B343" s="36" t="s">
        <v>220</v>
      </c>
      <c r="C343" s="3" t="s">
        <v>78</v>
      </c>
      <c r="D343" s="5">
        <v>0.0707</v>
      </c>
      <c r="E343" s="5">
        <v>0.0707</v>
      </c>
      <c r="F343" s="5">
        <v>1.8</v>
      </c>
      <c r="G343" s="38"/>
    </row>
    <row r="344" spans="1:7" ht="15" customHeight="1">
      <c r="A344" s="36"/>
      <c r="B344" s="36"/>
      <c r="C344" s="1" t="s">
        <v>1</v>
      </c>
      <c r="D344" s="5"/>
      <c r="E344" s="5"/>
      <c r="F344" s="17">
        <v>0.4</v>
      </c>
      <c r="G344" s="38"/>
    </row>
    <row r="345" spans="1:7" ht="27.75" customHeight="1">
      <c r="A345" s="36"/>
      <c r="B345" s="39"/>
      <c r="C345" s="1" t="s">
        <v>13</v>
      </c>
      <c r="D345" s="5">
        <v>0.0707</v>
      </c>
      <c r="E345" s="5">
        <v>0.0707</v>
      </c>
      <c r="F345" s="17">
        <v>1.4</v>
      </c>
      <c r="G345" s="38"/>
    </row>
    <row r="346" spans="1:7" ht="14.25" customHeight="1">
      <c r="A346" s="1"/>
      <c r="B346" s="4"/>
      <c r="C346" s="3" t="s">
        <v>19</v>
      </c>
      <c r="D346" s="5">
        <v>0.0707</v>
      </c>
      <c r="E346" s="5">
        <v>0.0707</v>
      </c>
      <c r="F346" s="5">
        <f>F343</f>
        <v>1.8</v>
      </c>
      <c r="G346" s="18"/>
    </row>
    <row r="347" spans="1:7" ht="14.25" customHeight="1">
      <c r="A347" s="1"/>
      <c r="B347" s="4"/>
      <c r="C347" s="3" t="s">
        <v>1</v>
      </c>
      <c r="D347" s="5"/>
      <c r="E347" s="5"/>
      <c r="F347" s="5">
        <f>F344</f>
        <v>0.4</v>
      </c>
      <c r="G347" s="18"/>
    </row>
    <row r="348" spans="1:7" ht="27.75" customHeight="1">
      <c r="A348" s="1"/>
      <c r="B348" s="4"/>
      <c r="C348" s="3" t="s">
        <v>13</v>
      </c>
      <c r="D348" s="5">
        <v>0.0707</v>
      </c>
      <c r="E348" s="5">
        <v>0.0707</v>
      </c>
      <c r="F348" s="5">
        <f>F345</f>
        <v>1.4</v>
      </c>
      <c r="G348" s="1"/>
    </row>
    <row r="349" spans="1:7" ht="13.5" customHeight="1">
      <c r="A349" s="1"/>
      <c r="B349" s="4"/>
      <c r="C349" s="21"/>
      <c r="D349" s="23"/>
      <c r="E349" s="23"/>
      <c r="F349" s="15"/>
      <c r="G349" s="1"/>
    </row>
    <row r="350" spans="1:7" ht="15.75" customHeight="1">
      <c r="A350" s="37" t="s">
        <v>234</v>
      </c>
      <c r="B350" s="38"/>
      <c r="C350" s="38"/>
      <c r="D350" s="38"/>
      <c r="E350" s="38"/>
      <c r="F350" s="38"/>
      <c r="G350" s="38"/>
    </row>
    <row r="351" spans="1:7" ht="12.75" customHeight="1">
      <c r="A351" s="37" t="s">
        <v>158</v>
      </c>
      <c r="B351" s="38"/>
      <c r="C351" s="38"/>
      <c r="D351" s="38"/>
      <c r="E351" s="38"/>
      <c r="F351" s="38"/>
      <c r="G351" s="38"/>
    </row>
    <row r="352" spans="1:7" ht="17.25" customHeight="1">
      <c r="A352" s="36" t="s">
        <v>0</v>
      </c>
      <c r="B352" s="36" t="s">
        <v>67</v>
      </c>
      <c r="C352" s="3" t="s">
        <v>78</v>
      </c>
      <c r="D352" s="5">
        <v>1.6</v>
      </c>
      <c r="E352" s="5">
        <v>1.6</v>
      </c>
      <c r="F352" s="5">
        <f>F353+F354</f>
        <v>3.659</v>
      </c>
      <c r="G352" s="36" t="s">
        <v>108</v>
      </c>
    </row>
    <row r="353" spans="1:7" ht="16.5" customHeight="1">
      <c r="A353" s="39"/>
      <c r="B353" s="39"/>
      <c r="C353" s="1" t="s">
        <v>1</v>
      </c>
      <c r="D353" s="16"/>
      <c r="E353" s="16"/>
      <c r="F353" s="17">
        <v>1.528</v>
      </c>
      <c r="G353" s="36"/>
    </row>
    <row r="354" spans="1:7" ht="26.25" customHeight="1">
      <c r="A354" s="39"/>
      <c r="B354" s="39"/>
      <c r="C354" s="1" t="s">
        <v>13</v>
      </c>
      <c r="D354" s="16"/>
      <c r="E354" s="16"/>
      <c r="F354" s="17">
        <v>2.131</v>
      </c>
      <c r="G354" s="36"/>
    </row>
    <row r="355" spans="1:7" ht="18" customHeight="1">
      <c r="A355" s="36" t="s">
        <v>2</v>
      </c>
      <c r="B355" s="36" t="s">
        <v>58</v>
      </c>
      <c r="C355" s="3" t="s">
        <v>78</v>
      </c>
      <c r="D355" s="5">
        <v>0.028</v>
      </c>
      <c r="E355" s="5">
        <v>0.028</v>
      </c>
      <c r="F355" s="5">
        <f>F356</f>
        <v>0.06</v>
      </c>
      <c r="G355" s="36"/>
    </row>
    <row r="356" spans="1:7" ht="24" customHeight="1">
      <c r="A356" s="39"/>
      <c r="B356" s="39"/>
      <c r="C356" s="1" t="s">
        <v>85</v>
      </c>
      <c r="D356" s="16">
        <v>0.028</v>
      </c>
      <c r="E356" s="16">
        <v>0.028</v>
      </c>
      <c r="F356" s="17">
        <v>0.06</v>
      </c>
      <c r="G356" s="36"/>
    </row>
    <row r="357" spans="1:7" ht="13.5" customHeight="1">
      <c r="A357" s="37" t="s">
        <v>118</v>
      </c>
      <c r="B357" s="38"/>
      <c r="C357" s="38"/>
      <c r="D357" s="38"/>
      <c r="E357" s="38"/>
      <c r="F357" s="38"/>
      <c r="G357" s="38"/>
    </row>
    <row r="358" spans="1:7" ht="15.75" customHeight="1">
      <c r="A358" s="36" t="s">
        <v>6</v>
      </c>
      <c r="B358" s="36" t="s">
        <v>59</v>
      </c>
      <c r="C358" s="3" t="s">
        <v>78</v>
      </c>
      <c r="D358" s="5">
        <v>3.5</v>
      </c>
      <c r="E358" s="5">
        <v>3.55</v>
      </c>
      <c r="F358" s="5">
        <f>SUM(F359:F361)</f>
        <v>7.800000000000001</v>
      </c>
      <c r="G358" s="36" t="s">
        <v>108</v>
      </c>
    </row>
    <row r="359" spans="1:7" ht="15.75" customHeight="1">
      <c r="A359" s="36"/>
      <c r="B359" s="36"/>
      <c r="C359" s="1" t="s">
        <v>37</v>
      </c>
      <c r="D359" s="5"/>
      <c r="E359" s="5"/>
      <c r="F359" s="17">
        <v>1.1</v>
      </c>
      <c r="G359" s="36"/>
    </row>
    <row r="360" spans="1:7" ht="14.25" customHeight="1">
      <c r="A360" s="36"/>
      <c r="B360" s="36"/>
      <c r="C360" s="1" t="s">
        <v>1</v>
      </c>
      <c r="D360" s="16">
        <v>0.47</v>
      </c>
      <c r="E360" s="16">
        <v>0.47</v>
      </c>
      <c r="F360" s="17">
        <v>2.3</v>
      </c>
      <c r="G360" s="51"/>
    </row>
    <row r="361" spans="1:7" ht="27.75" customHeight="1">
      <c r="A361" s="36"/>
      <c r="B361" s="36"/>
      <c r="C361" s="1" t="s">
        <v>13</v>
      </c>
      <c r="D361" s="16">
        <v>3.03</v>
      </c>
      <c r="E361" s="16">
        <v>3.08</v>
      </c>
      <c r="F361" s="17">
        <v>4.4</v>
      </c>
      <c r="G361" s="51"/>
    </row>
    <row r="362" spans="1:7" ht="14.25" customHeight="1">
      <c r="A362" s="36" t="s">
        <v>8</v>
      </c>
      <c r="B362" s="36" t="s">
        <v>60</v>
      </c>
      <c r="C362" s="21" t="s">
        <v>78</v>
      </c>
      <c r="D362" s="15">
        <f>SUM(D363:D365)</f>
        <v>14.062</v>
      </c>
      <c r="E362" s="15">
        <v>10.23</v>
      </c>
      <c r="F362" s="15">
        <f>SUM(F363:F365)</f>
        <v>14.2</v>
      </c>
      <c r="G362" s="51"/>
    </row>
    <row r="363" spans="1:7" ht="15" customHeight="1">
      <c r="A363" s="36"/>
      <c r="B363" s="39"/>
      <c r="C363" s="1" t="s">
        <v>37</v>
      </c>
      <c r="D363" s="16">
        <v>0.7</v>
      </c>
      <c r="E363" s="16">
        <v>0.7</v>
      </c>
      <c r="F363" s="17">
        <v>4.6</v>
      </c>
      <c r="G363" s="51"/>
    </row>
    <row r="364" spans="1:7" ht="15.75" customHeight="1">
      <c r="A364" s="36"/>
      <c r="B364" s="39"/>
      <c r="C364" s="1" t="s">
        <v>1</v>
      </c>
      <c r="D364" s="16">
        <v>8.962</v>
      </c>
      <c r="E364" s="16">
        <v>4.63</v>
      </c>
      <c r="F364" s="17">
        <v>5</v>
      </c>
      <c r="G364" s="51"/>
    </row>
    <row r="365" spans="1:7" ht="24.75" customHeight="1">
      <c r="A365" s="36"/>
      <c r="B365" s="39"/>
      <c r="C365" s="1" t="s">
        <v>13</v>
      </c>
      <c r="D365" s="16">
        <v>4.4</v>
      </c>
      <c r="E365" s="16">
        <v>4.9</v>
      </c>
      <c r="F365" s="17">
        <v>4.6</v>
      </c>
      <c r="G365" s="51"/>
    </row>
    <row r="366" spans="1:7" ht="15.75" customHeight="1">
      <c r="A366" s="37" t="s">
        <v>169</v>
      </c>
      <c r="B366" s="38"/>
      <c r="C366" s="38"/>
      <c r="D366" s="38"/>
      <c r="E366" s="38"/>
      <c r="F366" s="38"/>
      <c r="G366" s="38"/>
    </row>
    <row r="367" spans="1:7" ht="16.5" customHeight="1">
      <c r="A367" s="36" t="s">
        <v>10</v>
      </c>
      <c r="B367" s="42" t="s">
        <v>119</v>
      </c>
      <c r="C367" s="21" t="s">
        <v>78</v>
      </c>
      <c r="D367" s="24">
        <v>0</v>
      </c>
      <c r="E367" s="24">
        <v>0</v>
      </c>
      <c r="F367" s="15">
        <f>F368</f>
        <v>1.5</v>
      </c>
      <c r="G367" s="42" t="s">
        <v>170</v>
      </c>
    </row>
    <row r="368" spans="1:7" ht="18.75" customHeight="1">
      <c r="A368" s="38"/>
      <c r="B368" s="42"/>
      <c r="C368" s="4" t="s">
        <v>1</v>
      </c>
      <c r="D368" s="25">
        <v>0</v>
      </c>
      <c r="E368" s="25">
        <v>0</v>
      </c>
      <c r="F368" s="17">
        <v>1.5</v>
      </c>
      <c r="G368" s="39"/>
    </row>
    <row r="369" spans="1:7" ht="27.75" customHeight="1">
      <c r="A369" s="1" t="s">
        <v>31</v>
      </c>
      <c r="B369" s="1" t="s">
        <v>217</v>
      </c>
      <c r="C369" s="3" t="s">
        <v>78</v>
      </c>
      <c r="D369" s="5"/>
      <c r="E369" s="5"/>
      <c r="F369" s="5">
        <f>F370</f>
        <v>5</v>
      </c>
      <c r="G369" s="32"/>
    </row>
    <row r="370" spans="1:7" ht="15.75" customHeight="1">
      <c r="A370" s="1"/>
      <c r="B370" s="1"/>
      <c r="C370" s="1" t="s">
        <v>1</v>
      </c>
      <c r="D370" s="5"/>
      <c r="E370" s="5"/>
      <c r="F370" s="17">
        <v>5</v>
      </c>
      <c r="G370" s="32"/>
    </row>
    <row r="371" spans="1:7" ht="14.25" customHeight="1">
      <c r="A371" s="1"/>
      <c r="B371" s="4"/>
      <c r="C371" s="3" t="s">
        <v>19</v>
      </c>
      <c r="D371" s="5" t="e">
        <f>SUM(D352,D355,D358,D362,#REF!,#REF!,D367,#REF!)</f>
        <v>#REF!</v>
      </c>
      <c r="E371" s="5" t="e">
        <f>SUM(E352,E355,E358,E362,#REF!,#REF!,E367,#REF!)</f>
        <v>#REF!</v>
      </c>
      <c r="F371" s="5">
        <f>F352+F355+F358+F362+F367+F369</f>
        <v>32.219</v>
      </c>
      <c r="G371" s="1"/>
    </row>
    <row r="372" spans="1:7" ht="16.5" customHeight="1">
      <c r="A372" s="1"/>
      <c r="B372" s="4"/>
      <c r="C372" s="3" t="s">
        <v>37</v>
      </c>
      <c r="D372" s="5" t="e">
        <f>SUM(D363,#REF!)</f>
        <v>#REF!</v>
      </c>
      <c r="E372" s="5" t="e">
        <f>SUM(E363,#REF!)</f>
        <v>#REF!</v>
      </c>
      <c r="F372" s="5">
        <f>F359+F363</f>
        <v>5.699999999999999</v>
      </c>
      <c r="G372" s="3"/>
    </row>
    <row r="373" spans="1:7" ht="14.25" customHeight="1">
      <c r="A373" s="1"/>
      <c r="B373" s="4"/>
      <c r="C373" s="3" t="s">
        <v>17</v>
      </c>
      <c r="D373" s="5" t="e">
        <f>SUM(D360,D364,#REF!,#REF!,D368,#REF!)</f>
        <v>#REF!</v>
      </c>
      <c r="E373" s="5" t="e">
        <f>SUM(E360,E364,#REF!,#REF!,E368,#REF!)</f>
        <v>#REF!</v>
      </c>
      <c r="F373" s="5">
        <f>F353+F360+F364+F368+F370</f>
        <v>15.328</v>
      </c>
      <c r="G373" s="3"/>
    </row>
    <row r="374" spans="1:7" ht="24.75" customHeight="1">
      <c r="A374" s="1"/>
      <c r="B374" s="4"/>
      <c r="C374" s="3" t="s">
        <v>13</v>
      </c>
      <c r="D374" s="5" t="e">
        <f>SUM(#REF!,D356,D361,D365,#REF!)</f>
        <v>#REF!</v>
      </c>
      <c r="E374" s="5" t="e">
        <f>SUM(#REF!,E356,E361,E365,#REF!)</f>
        <v>#REF!</v>
      </c>
      <c r="F374" s="5">
        <f>F354+F356+F361+F365</f>
        <v>11.190999999999999</v>
      </c>
      <c r="G374" s="3"/>
    </row>
    <row r="375" spans="1:7" ht="13.5" customHeight="1">
      <c r="A375" s="1"/>
      <c r="B375" s="4"/>
      <c r="C375" s="3"/>
      <c r="D375" s="2"/>
      <c r="E375" s="2"/>
      <c r="F375" s="21"/>
      <c r="G375" s="3"/>
    </row>
    <row r="376" spans="1:7" ht="17.25" customHeight="1">
      <c r="A376" s="37" t="s">
        <v>235</v>
      </c>
      <c r="B376" s="38"/>
      <c r="C376" s="38"/>
      <c r="D376" s="38"/>
      <c r="E376" s="38"/>
      <c r="F376" s="38"/>
      <c r="G376" s="38"/>
    </row>
    <row r="377" spans="1:7" ht="15.75" customHeight="1">
      <c r="A377" s="37" t="s">
        <v>61</v>
      </c>
      <c r="B377" s="38"/>
      <c r="C377" s="38"/>
      <c r="D377" s="38"/>
      <c r="E377" s="38"/>
      <c r="F377" s="38"/>
      <c r="G377" s="38"/>
    </row>
    <row r="378" spans="1:7" ht="16.5" customHeight="1">
      <c r="A378" s="36" t="s">
        <v>0</v>
      </c>
      <c r="B378" s="36" t="s">
        <v>87</v>
      </c>
      <c r="C378" s="3" t="s">
        <v>78</v>
      </c>
      <c r="D378" s="5">
        <v>4.9</v>
      </c>
      <c r="E378" s="5">
        <v>4.9</v>
      </c>
      <c r="F378" s="15">
        <f>F379</f>
        <v>5.1</v>
      </c>
      <c r="G378" s="36" t="s">
        <v>109</v>
      </c>
    </row>
    <row r="379" spans="1:7" ht="17.25" customHeight="1">
      <c r="A379" s="36"/>
      <c r="B379" s="39"/>
      <c r="C379" s="1" t="s">
        <v>1</v>
      </c>
      <c r="D379" s="16">
        <v>4.9</v>
      </c>
      <c r="E379" s="16">
        <v>4.9</v>
      </c>
      <c r="F379" s="17">
        <v>5.1</v>
      </c>
      <c r="G379" s="36"/>
    </row>
    <row r="380" spans="1:7" ht="15" customHeight="1">
      <c r="A380" s="37" t="s">
        <v>62</v>
      </c>
      <c r="B380" s="38"/>
      <c r="C380" s="38"/>
      <c r="D380" s="38"/>
      <c r="E380" s="38"/>
      <c r="F380" s="38"/>
      <c r="G380" s="38"/>
    </row>
    <row r="381" spans="1:7" ht="14.25" customHeight="1">
      <c r="A381" s="40" t="s">
        <v>6</v>
      </c>
      <c r="B381" s="36" t="s">
        <v>189</v>
      </c>
      <c r="C381" s="2" t="s">
        <v>78</v>
      </c>
      <c r="D381" s="5">
        <v>7.2</v>
      </c>
      <c r="E381" s="5">
        <v>7.2</v>
      </c>
      <c r="F381" s="5">
        <f>F382</f>
        <v>4.4</v>
      </c>
      <c r="G381" s="36" t="s">
        <v>110</v>
      </c>
    </row>
    <row r="382" spans="1:7" ht="12.75" customHeight="1">
      <c r="A382" s="38"/>
      <c r="B382" s="39"/>
      <c r="C382" s="1" t="s">
        <v>17</v>
      </c>
      <c r="D382" s="16">
        <v>7.2</v>
      </c>
      <c r="E382" s="16">
        <v>7.2</v>
      </c>
      <c r="F382" s="17">
        <v>4.4</v>
      </c>
      <c r="G382" s="36"/>
    </row>
    <row r="383" spans="1:7" ht="15.75" customHeight="1">
      <c r="A383" s="36" t="s">
        <v>8</v>
      </c>
      <c r="B383" s="36" t="s">
        <v>203</v>
      </c>
      <c r="C383" s="2" t="s">
        <v>78</v>
      </c>
      <c r="D383" s="5">
        <v>0.28</v>
      </c>
      <c r="E383" s="5">
        <v>0.28</v>
      </c>
      <c r="F383" s="5">
        <f>F384</f>
        <v>0.5</v>
      </c>
      <c r="G383" s="36"/>
    </row>
    <row r="384" spans="1:7" ht="17.25" customHeight="1">
      <c r="A384" s="36"/>
      <c r="B384" s="39"/>
      <c r="C384" s="1" t="s">
        <v>17</v>
      </c>
      <c r="D384" s="16">
        <v>0.28</v>
      </c>
      <c r="E384" s="16">
        <v>0.28</v>
      </c>
      <c r="F384" s="17">
        <v>0.5</v>
      </c>
      <c r="G384" s="36"/>
    </row>
    <row r="385" spans="1:7" ht="16.5" customHeight="1">
      <c r="A385" s="36" t="s">
        <v>46</v>
      </c>
      <c r="B385" s="36" t="s">
        <v>73</v>
      </c>
      <c r="C385" s="2" t="s">
        <v>78</v>
      </c>
      <c r="D385" s="5">
        <v>1.4</v>
      </c>
      <c r="E385" s="5">
        <v>1.4</v>
      </c>
      <c r="F385" s="5">
        <f>F386</f>
        <v>1.4</v>
      </c>
      <c r="G385" s="36"/>
    </row>
    <row r="386" spans="1:7" ht="14.25" customHeight="1">
      <c r="A386" s="36"/>
      <c r="B386" s="39"/>
      <c r="C386" s="1" t="s">
        <v>1</v>
      </c>
      <c r="D386" s="16">
        <v>1.4</v>
      </c>
      <c r="E386" s="16">
        <v>1.4</v>
      </c>
      <c r="F386" s="17">
        <v>1.4</v>
      </c>
      <c r="G386" s="36"/>
    </row>
    <row r="387" spans="1:7" ht="15" customHeight="1">
      <c r="A387" s="36" t="s">
        <v>9</v>
      </c>
      <c r="B387" s="36" t="s">
        <v>139</v>
      </c>
      <c r="C387" s="2" t="s">
        <v>78</v>
      </c>
      <c r="D387" s="5">
        <v>0.63</v>
      </c>
      <c r="E387" s="5">
        <v>0.63</v>
      </c>
      <c r="F387" s="5">
        <f>F388</f>
        <v>1</v>
      </c>
      <c r="G387" s="36"/>
    </row>
    <row r="388" spans="1:7" ht="13.5" customHeight="1">
      <c r="A388" s="36"/>
      <c r="B388" s="39"/>
      <c r="C388" s="1" t="s">
        <v>1</v>
      </c>
      <c r="D388" s="16">
        <v>0.63</v>
      </c>
      <c r="E388" s="16">
        <v>0.63</v>
      </c>
      <c r="F388" s="16">
        <v>1</v>
      </c>
      <c r="G388" s="36"/>
    </row>
    <row r="389" spans="1:7" ht="14.25" customHeight="1">
      <c r="A389" s="36" t="s">
        <v>42</v>
      </c>
      <c r="B389" s="36" t="s">
        <v>204</v>
      </c>
      <c r="C389" s="2" t="s">
        <v>78</v>
      </c>
      <c r="D389" s="5">
        <v>0.5</v>
      </c>
      <c r="E389" s="5">
        <v>0.5</v>
      </c>
      <c r="F389" s="5">
        <f>F390</f>
        <v>0.8</v>
      </c>
      <c r="G389" s="36"/>
    </row>
    <row r="390" spans="1:7" ht="13.5" customHeight="1">
      <c r="A390" s="36"/>
      <c r="B390" s="39"/>
      <c r="C390" s="1" t="s">
        <v>1</v>
      </c>
      <c r="D390" s="16">
        <v>0.5</v>
      </c>
      <c r="E390" s="16">
        <v>0.5</v>
      </c>
      <c r="F390" s="17">
        <v>0.8</v>
      </c>
      <c r="G390" s="36"/>
    </row>
    <row r="391" spans="1:7" ht="14.25" customHeight="1">
      <c r="A391" s="1"/>
      <c r="B391" s="4"/>
      <c r="C391" s="3" t="s">
        <v>19</v>
      </c>
      <c r="D391" s="5">
        <f aca="true" t="shared" si="0" ref="D391:F392">SUM(D378,D381,D383,D385,D387,D389)</f>
        <v>14.910000000000002</v>
      </c>
      <c r="E391" s="5">
        <f t="shared" si="0"/>
        <v>14.910000000000002</v>
      </c>
      <c r="F391" s="5">
        <f>F378+F381+F383+F385+F387+F389</f>
        <v>13.200000000000001</v>
      </c>
      <c r="G391" s="1"/>
    </row>
    <row r="392" spans="1:7" ht="18.75" customHeight="1">
      <c r="A392" s="1"/>
      <c r="B392" s="4"/>
      <c r="C392" s="3" t="s">
        <v>1</v>
      </c>
      <c r="D392" s="5">
        <f t="shared" si="0"/>
        <v>14.910000000000002</v>
      </c>
      <c r="E392" s="5">
        <f t="shared" si="0"/>
        <v>14.910000000000002</v>
      </c>
      <c r="F392" s="5">
        <f t="shared" si="0"/>
        <v>13.200000000000001</v>
      </c>
      <c r="G392" s="1"/>
    </row>
    <row r="393" spans="1:7" ht="15" customHeight="1">
      <c r="A393" s="1"/>
      <c r="B393" s="4"/>
      <c r="C393" s="4"/>
      <c r="D393" s="17"/>
      <c r="E393" s="17"/>
      <c r="F393" s="15"/>
      <c r="G393" s="4"/>
    </row>
    <row r="394" spans="1:7" ht="16.5" customHeight="1">
      <c r="A394" s="37" t="s">
        <v>236</v>
      </c>
      <c r="B394" s="38"/>
      <c r="C394" s="38"/>
      <c r="D394" s="38"/>
      <c r="E394" s="38"/>
      <c r="F394" s="38"/>
      <c r="G394" s="38"/>
    </row>
    <row r="395" spans="1:7" ht="14.25" customHeight="1">
      <c r="A395" s="37" t="s">
        <v>63</v>
      </c>
      <c r="B395" s="38"/>
      <c r="C395" s="38"/>
      <c r="D395" s="38"/>
      <c r="E395" s="38"/>
      <c r="F395" s="38"/>
      <c r="G395" s="38"/>
    </row>
    <row r="396" spans="1:7" ht="18.75" customHeight="1">
      <c r="A396" s="36" t="s">
        <v>0</v>
      </c>
      <c r="B396" s="36" t="s">
        <v>116</v>
      </c>
      <c r="C396" s="21" t="s">
        <v>78</v>
      </c>
      <c r="D396" s="5">
        <v>2.1</v>
      </c>
      <c r="E396" s="5">
        <v>2.1</v>
      </c>
      <c r="F396" s="5">
        <f>F397</f>
        <v>1.363</v>
      </c>
      <c r="G396" s="36" t="s">
        <v>111</v>
      </c>
    </row>
    <row r="397" spans="1:7" ht="16.5" customHeight="1">
      <c r="A397" s="36"/>
      <c r="B397" s="39"/>
      <c r="C397" s="1" t="s">
        <v>1</v>
      </c>
      <c r="D397" s="16">
        <v>2.1</v>
      </c>
      <c r="E397" s="16">
        <v>2.1</v>
      </c>
      <c r="F397" s="17">
        <v>1.363</v>
      </c>
      <c r="G397" s="38"/>
    </row>
    <row r="398" spans="1:7" ht="14.25" customHeight="1">
      <c r="A398" s="36" t="s">
        <v>2</v>
      </c>
      <c r="B398" s="36" t="s">
        <v>76</v>
      </c>
      <c r="C398" s="21" t="s">
        <v>78</v>
      </c>
      <c r="D398" s="5">
        <v>4.5</v>
      </c>
      <c r="E398" s="5">
        <v>4.5</v>
      </c>
      <c r="F398" s="5">
        <f>F399</f>
        <v>2.53</v>
      </c>
      <c r="G398" s="38"/>
    </row>
    <row r="399" spans="1:7" ht="15" customHeight="1">
      <c r="A399" s="36"/>
      <c r="B399" s="39"/>
      <c r="C399" s="1" t="s">
        <v>1</v>
      </c>
      <c r="D399" s="16">
        <v>4.5</v>
      </c>
      <c r="E399" s="16">
        <v>4.5</v>
      </c>
      <c r="F399" s="17">
        <v>2.53</v>
      </c>
      <c r="G399" s="38"/>
    </row>
    <row r="400" spans="1:7" ht="15.75" customHeight="1">
      <c r="A400" s="36" t="s">
        <v>3</v>
      </c>
      <c r="B400" s="36" t="s">
        <v>64</v>
      </c>
      <c r="C400" s="21" t="s">
        <v>78</v>
      </c>
      <c r="D400" s="5">
        <v>0.1</v>
      </c>
      <c r="E400" s="5">
        <v>0.1</v>
      </c>
      <c r="F400" s="5">
        <f>F401</f>
        <v>0.304</v>
      </c>
      <c r="G400" s="38"/>
    </row>
    <row r="401" spans="1:7" ht="12.75" customHeight="1">
      <c r="A401" s="36"/>
      <c r="B401" s="39"/>
      <c r="C401" s="1" t="s">
        <v>1</v>
      </c>
      <c r="D401" s="16">
        <v>0.1</v>
      </c>
      <c r="E401" s="16">
        <v>0.1</v>
      </c>
      <c r="F401" s="16">
        <v>0.304</v>
      </c>
      <c r="G401" s="38"/>
    </row>
    <row r="402" spans="1:7" ht="15.75" customHeight="1">
      <c r="A402" s="37" t="s">
        <v>65</v>
      </c>
      <c r="B402" s="38"/>
      <c r="C402" s="38"/>
      <c r="D402" s="38"/>
      <c r="E402" s="38"/>
      <c r="F402" s="38"/>
      <c r="G402" s="38"/>
    </row>
    <row r="403" spans="1:7" ht="16.5" customHeight="1">
      <c r="A403" s="36" t="s">
        <v>6</v>
      </c>
      <c r="B403" s="36" t="s">
        <v>75</v>
      </c>
      <c r="C403" s="3" t="s">
        <v>78</v>
      </c>
      <c r="D403" s="5">
        <v>1.4</v>
      </c>
      <c r="E403" s="5">
        <v>1.4</v>
      </c>
      <c r="F403" s="5">
        <f>F404</f>
        <v>3.67</v>
      </c>
      <c r="G403" s="36"/>
    </row>
    <row r="404" spans="1:7" ht="21.75" customHeight="1">
      <c r="A404" s="36"/>
      <c r="B404" s="39"/>
      <c r="C404" s="1" t="s">
        <v>1</v>
      </c>
      <c r="D404" s="16">
        <v>1.4</v>
      </c>
      <c r="E404" s="16">
        <v>1.4</v>
      </c>
      <c r="F404" s="17">
        <v>3.67</v>
      </c>
      <c r="G404" s="38"/>
    </row>
    <row r="405" spans="1:7" ht="15" customHeight="1">
      <c r="A405" s="36" t="s">
        <v>8</v>
      </c>
      <c r="B405" s="36" t="s">
        <v>74</v>
      </c>
      <c r="C405" s="3" t="s">
        <v>78</v>
      </c>
      <c r="D405" s="5">
        <v>0.09</v>
      </c>
      <c r="E405" s="5">
        <v>0.09</v>
      </c>
      <c r="F405" s="5">
        <f>F406</f>
        <v>0.375</v>
      </c>
      <c r="G405" s="38"/>
    </row>
    <row r="406" spans="1:7" ht="15.75" customHeight="1">
      <c r="A406" s="36"/>
      <c r="B406" s="39"/>
      <c r="C406" s="1" t="s">
        <v>1</v>
      </c>
      <c r="D406" s="16">
        <v>0.09</v>
      </c>
      <c r="E406" s="16">
        <v>0.09</v>
      </c>
      <c r="F406" s="17">
        <v>0.375</v>
      </c>
      <c r="G406" s="38"/>
    </row>
    <row r="407" spans="1:7" ht="16.5" customHeight="1">
      <c r="A407" s="1"/>
      <c r="B407" s="4"/>
      <c r="C407" s="3" t="s">
        <v>19</v>
      </c>
      <c r="D407" s="5">
        <f>SUM(D396,D398,D400,D403,D405)</f>
        <v>8.19</v>
      </c>
      <c r="E407" s="5">
        <f>SUM(E396,E398,E400,E403,E405)</f>
        <v>8.19</v>
      </c>
      <c r="F407" s="5">
        <f>F396+F398+F400+F403+F405</f>
        <v>8.242</v>
      </c>
      <c r="G407" s="38"/>
    </row>
    <row r="408" spans="1:7" ht="17.25" customHeight="1">
      <c r="A408" s="1"/>
      <c r="B408" s="4"/>
      <c r="C408" s="3" t="s">
        <v>1</v>
      </c>
      <c r="D408" s="5">
        <f>SUM(D397,D399,D401,D404,D406)</f>
        <v>8.19</v>
      </c>
      <c r="E408" s="5">
        <f>SUM(E397,E399,E401,E404,E406)</f>
        <v>8.19</v>
      </c>
      <c r="F408" s="5">
        <f>SUM(F397,F399,F401,F404,F406)</f>
        <v>8.242</v>
      </c>
      <c r="G408" s="38"/>
    </row>
    <row r="409" spans="1:7" ht="17.25" customHeight="1">
      <c r="A409" s="1"/>
      <c r="B409" s="4"/>
      <c r="C409" s="3"/>
      <c r="D409" s="5"/>
      <c r="E409" s="5"/>
      <c r="F409" s="5"/>
      <c r="G409" s="18"/>
    </row>
    <row r="410" spans="1:7" ht="17.25" customHeight="1">
      <c r="A410" s="37" t="s">
        <v>237</v>
      </c>
      <c r="B410" s="38"/>
      <c r="C410" s="38"/>
      <c r="D410" s="38"/>
      <c r="E410" s="38"/>
      <c r="F410" s="38"/>
      <c r="G410" s="38"/>
    </row>
    <row r="411" spans="1:7" ht="18.75" customHeight="1">
      <c r="A411" s="36" t="s">
        <v>48</v>
      </c>
      <c r="B411" s="36" t="s">
        <v>171</v>
      </c>
      <c r="C411" s="3" t="s">
        <v>78</v>
      </c>
      <c r="D411" s="5"/>
      <c r="E411" s="5"/>
      <c r="F411" s="5">
        <f>SUM(F412:F412)</f>
        <v>37</v>
      </c>
      <c r="G411" s="36" t="s">
        <v>172</v>
      </c>
    </row>
    <row r="412" spans="1:7" ht="28.5" customHeight="1">
      <c r="A412" s="36"/>
      <c r="B412" s="39"/>
      <c r="C412" s="1" t="s">
        <v>13</v>
      </c>
      <c r="D412" s="5"/>
      <c r="E412" s="5"/>
      <c r="F412" s="16">
        <v>37</v>
      </c>
      <c r="G412" s="37"/>
    </row>
    <row r="413" spans="1:7" ht="17.25" customHeight="1">
      <c r="A413" s="1"/>
      <c r="B413" s="4"/>
      <c r="C413" s="3" t="s">
        <v>19</v>
      </c>
      <c r="D413" s="5"/>
      <c r="E413" s="5"/>
      <c r="F413" s="5">
        <f>SUM(F414:F414)</f>
        <v>37</v>
      </c>
      <c r="G413" s="3"/>
    </row>
    <row r="414" spans="1:7" ht="26.25" customHeight="1">
      <c r="A414" s="1"/>
      <c r="B414" s="4"/>
      <c r="C414" s="3" t="s">
        <v>13</v>
      </c>
      <c r="D414" s="2"/>
      <c r="E414" s="2"/>
      <c r="F414" s="5">
        <f>F412</f>
        <v>37</v>
      </c>
      <c r="G414" s="3"/>
    </row>
    <row r="415" spans="1:7" ht="26.25" customHeight="1">
      <c r="A415" s="1"/>
      <c r="B415" s="4"/>
      <c r="C415" s="3"/>
      <c r="D415" s="2"/>
      <c r="E415" s="2"/>
      <c r="F415" s="5"/>
      <c r="G415" s="3"/>
    </row>
    <row r="416" spans="1:7" ht="18.75" customHeight="1">
      <c r="A416" s="1"/>
      <c r="B416" s="4"/>
      <c r="C416" s="6" t="s">
        <v>66</v>
      </c>
      <c r="D416" s="5" t="e">
        <f>SUM(D37,D72,D94,D122,D143,#REF!,D155,D163,D189,D197,D225,D241,D256,D268,D277,D287,#REF!,D312,D339,D346,D371,D391,D407)</f>
        <v>#REF!</v>
      </c>
      <c r="E416" s="5" t="e">
        <f>SUM(E37,E72,E94,E122,E143+#REF!,E155,E163,E189,E197,E225,E241,E256,E268,E277,E287,#REF!,E312,E339,E346,E371,E391,E407)</f>
        <v>#REF!</v>
      </c>
      <c r="F416" s="5">
        <f>SUM(F37,F72,F94,F122,F143,F155,F163,F189,F197,F225,F241,F256,F301,F312,F327,F339,F346,F371,F391,F407,F413)</f>
        <v>7710.284200000001</v>
      </c>
      <c r="G416" s="3"/>
    </row>
    <row r="417" spans="1:7" ht="28.5" customHeight="1">
      <c r="A417" s="1"/>
      <c r="B417" s="4"/>
      <c r="C417" s="3" t="s">
        <v>7</v>
      </c>
      <c r="D417" s="5" t="e">
        <f>SUM(D38,#REF!,D269,#REF!,#REF!,#REF!)</f>
        <v>#REF!</v>
      </c>
      <c r="E417" s="5" t="e">
        <f>SUM(E38,#REF!,E269,#REF!,#REF!,#REF!)</f>
        <v>#REF!</v>
      </c>
      <c r="F417" s="5">
        <f>SUM(F38,F156,F198,F226,F242,F302)</f>
        <v>395.98600000000005</v>
      </c>
      <c r="G417" s="3"/>
    </row>
    <row r="418" spans="1:7" ht="14.25" customHeight="1">
      <c r="A418" s="1"/>
      <c r="B418" s="4"/>
      <c r="C418" s="3" t="s">
        <v>37</v>
      </c>
      <c r="D418" s="5" t="e">
        <f>SUM(#REF!,D73,#REF!,D123,D144,#REF!,#REF!,#REF!,D372)</f>
        <v>#REF!</v>
      </c>
      <c r="E418" s="5" t="e">
        <f>SUM(#REF!,E73,#REF!,E123,E144,#REF!,#REF!,#REF!,E372)</f>
        <v>#REF!</v>
      </c>
      <c r="F418" s="5">
        <f>SUM(F73,F123,F144,F199,F227,F243,F303,F313,F328,F372)</f>
        <v>204.97099999999998</v>
      </c>
      <c r="G418" s="3"/>
    </row>
    <row r="419" spans="1:7" ht="12.75" customHeight="1">
      <c r="A419" s="1"/>
      <c r="B419" s="4"/>
      <c r="C419" s="3" t="s">
        <v>1</v>
      </c>
      <c r="D419" s="5" t="e">
        <f>SUM(D39,D95,D124,D145,#REF!,D157,D164,D200,D257,D271,#REF!,D288,#REF!,D314,D340,D348,D373,D392,D408)</f>
        <v>#REF!</v>
      </c>
      <c r="E419" s="5" t="e">
        <f>SUM(E39,E95,E124,E145,#REF!,E157,E164,E200,E257,E271,#REF!,E288,#REF!,E314,E340,E348,E373,E392,E408)</f>
        <v>#REF!</v>
      </c>
      <c r="F419" s="5">
        <f>SUM(F39,F95,F124,F145,F157,F164,F200,F228,F244,F257,F304,F314,F329,F340,F347,F373,F392,F408)</f>
        <v>129.9212</v>
      </c>
      <c r="G419" s="3"/>
    </row>
    <row r="420" spans="1:7" ht="27" customHeight="1">
      <c r="A420" s="1"/>
      <c r="B420" s="4"/>
      <c r="C420" s="3" t="s">
        <v>13</v>
      </c>
      <c r="D420" s="5" t="e">
        <f>SUM(D40,D74,D125,D189,D201,D225,D241,#REF!,#REF!,#REF!,D374)</f>
        <v>#REF!</v>
      </c>
      <c r="E420" s="5" t="e">
        <f>SUM(E40,E74,E125,E189,E201,E225,E241,#REF!,#REF!,#REF!,E374)</f>
        <v>#REF!</v>
      </c>
      <c r="F420" s="5">
        <f>SUM(F40,F74,F125,F158,F189,F201,F229,F245,F305,F330,F348,F374,F414)</f>
        <v>6979.406</v>
      </c>
      <c r="G420" s="3"/>
    </row>
  </sheetData>
  <sheetProtection/>
  <mergeCells count="275">
    <mergeCell ref="A381:A382"/>
    <mergeCell ref="B396:B397"/>
    <mergeCell ref="G396:G401"/>
    <mergeCell ref="A380:G380"/>
    <mergeCell ref="A350:G350"/>
    <mergeCell ref="A351:G351"/>
    <mergeCell ref="G378:G379"/>
    <mergeCell ref="G358:G365"/>
    <mergeCell ref="A398:A399"/>
    <mergeCell ref="B398:B399"/>
    <mergeCell ref="A405:A406"/>
    <mergeCell ref="B403:B404"/>
    <mergeCell ref="A403:A404"/>
    <mergeCell ref="B405:B406"/>
    <mergeCell ref="A402:G402"/>
    <mergeCell ref="G403:G408"/>
    <mergeCell ref="A400:A401"/>
    <mergeCell ref="B400:B401"/>
    <mergeCell ref="B358:B361"/>
    <mergeCell ref="A366:G366"/>
    <mergeCell ref="A376:G376"/>
    <mergeCell ref="A394:G394"/>
    <mergeCell ref="G381:G390"/>
    <mergeCell ref="A387:A388"/>
    <mergeCell ref="B387:B388"/>
    <mergeCell ref="B389:B390"/>
    <mergeCell ref="A389:A390"/>
    <mergeCell ref="B381:B382"/>
    <mergeCell ref="G352:G356"/>
    <mergeCell ref="B411:B412"/>
    <mergeCell ref="A411:A412"/>
    <mergeCell ref="G367:G368"/>
    <mergeCell ref="A395:G395"/>
    <mergeCell ref="A357:G357"/>
    <mergeCell ref="A410:G410"/>
    <mergeCell ref="G411:G412"/>
    <mergeCell ref="B378:B379"/>
    <mergeCell ref="A378:A379"/>
    <mergeCell ref="A307:G307"/>
    <mergeCell ref="A308:G308"/>
    <mergeCell ref="B275:B276"/>
    <mergeCell ref="A275:A276"/>
    <mergeCell ref="A355:A356"/>
    <mergeCell ref="A362:A365"/>
    <mergeCell ref="B362:B365"/>
    <mergeCell ref="B367:B368"/>
    <mergeCell ref="A367:A368"/>
    <mergeCell ref="B252:B253"/>
    <mergeCell ref="A250:A251"/>
    <mergeCell ref="G223:G224"/>
    <mergeCell ref="B232:B235"/>
    <mergeCell ref="A232:A235"/>
    <mergeCell ref="B237:B240"/>
    <mergeCell ref="A237:A240"/>
    <mergeCell ref="B283:B284"/>
    <mergeCell ref="A283:A284"/>
    <mergeCell ref="B285:B286"/>
    <mergeCell ref="A285:A286"/>
    <mergeCell ref="A292:A294"/>
    <mergeCell ref="A291:G291"/>
    <mergeCell ref="A296:G296"/>
    <mergeCell ref="A212:A215"/>
    <mergeCell ref="G281:G286"/>
    <mergeCell ref="G248:G255"/>
    <mergeCell ref="A248:A249"/>
    <mergeCell ref="G232:G240"/>
    <mergeCell ref="A222:G222"/>
    <mergeCell ref="A231:G231"/>
    <mergeCell ref="G205:G218"/>
    <mergeCell ref="G169:G170"/>
    <mergeCell ref="G220:G221"/>
    <mergeCell ref="A204:G204"/>
    <mergeCell ref="B192:B196"/>
    <mergeCell ref="A192:A196"/>
    <mergeCell ref="A219:G219"/>
    <mergeCell ref="A203:G203"/>
    <mergeCell ref="B207:B210"/>
    <mergeCell ref="A207:A210"/>
    <mergeCell ref="B212:B215"/>
    <mergeCell ref="B161:B162"/>
    <mergeCell ref="A161:A162"/>
    <mergeCell ref="A168:G168"/>
    <mergeCell ref="G172:G176"/>
    <mergeCell ref="G161:G162"/>
    <mergeCell ref="A166:G166"/>
    <mergeCell ref="A167:G167"/>
    <mergeCell ref="G138:G139"/>
    <mergeCell ref="A81:A82"/>
    <mergeCell ref="A318:A319"/>
    <mergeCell ref="B318:B319"/>
    <mergeCell ref="A98:G98"/>
    <mergeCell ref="A316:G316"/>
    <mergeCell ref="A317:G317"/>
    <mergeCell ref="A127:G127"/>
    <mergeCell ref="A137:G137"/>
    <mergeCell ref="G192:G196"/>
    <mergeCell ref="A147:G147"/>
    <mergeCell ref="A58:A60"/>
    <mergeCell ref="A77:G77"/>
    <mergeCell ref="B92:B93"/>
    <mergeCell ref="G78:G90"/>
    <mergeCell ref="G92:G93"/>
    <mergeCell ref="A78:A80"/>
    <mergeCell ref="B81:B82"/>
    <mergeCell ref="B24:B25"/>
    <mergeCell ref="G26:G27"/>
    <mergeCell ref="G28:G29"/>
    <mergeCell ref="A48:G48"/>
    <mergeCell ref="G49:G62"/>
    <mergeCell ref="B58:B60"/>
    <mergeCell ref="A26:A27"/>
    <mergeCell ref="B26:B27"/>
    <mergeCell ref="A28:A29"/>
    <mergeCell ref="B28:B29"/>
    <mergeCell ref="G14:G16"/>
    <mergeCell ref="A17:G17"/>
    <mergeCell ref="B14:B16"/>
    <mergeCell ref="A13:G13"/>
    <mergeCell ref="G24:G25"/>
    <mergeCell ref="A24:A25"/>
    <mergeCell ref="A21:G21"/>
    <mergeCell ref="G22:G23"/>
    <mergeCell ref="A22:A23"/>
    <mergeCell ref="D1:G1"/>
    <mergeCell ref="A4:G4"/>
    <mergeCell ref="D5:F5"/>
    <mergeCell ref="B3:G3"/>
    <mergeCell ref="G9:G12"/>
    <mergeCell ref="B64:B65"/>
    <mergeCell ref="A64:A65"/>
    <mergeCell ref="A70:A71"/>
    <mergeCell ref="A66:A67"/>
    <mergeCell ref="B66:B67"/>
    <mergeCell ref="A68:A69"/>
    <mergeCell ref="B70:B71"/>
    <mergeCell ref="B11:B12"/>
    <mergeCell ref="A11:A12"/>
    <mergeCell ref="A63:G63"/>
    <mergeCell ref="B61:B62"/>
    <mergeCell ref="G64:G71"/>
    <mergeCell ref="B18:B20"/>
    <mergeCell ref="A18:A20"/>
    <mergeCell ref="G18:G20"/>
    <mergeCell ref="B22:B23"/>
    <mergeCell ref="A42:G42"/>
    <mergeCell ref="B151:B152"/>
    <mergeCell ref="A151:A152"/>
    <mergeCell ref="A8:G8"/>
    <mergeCell ref="B9:B10"/>
    <mergeCell ref="A9:A10"/>
    <mergeCell ref="A140:G140"/>
    <mergeCell ref="B148:B150"/>
    <mergeCell ref="A148:A150"/>
    <mergeCell ref="A6:G6"/>
    <mergeCell ref="A352:A354"/>
    <mergeCell ref="B352:B354"/>
    <mergeCell ref="A14:A16"/>
    <mergeCell ref="A7:G7"/>
    <mergeCell ref="A177:G177"/>
    <mergeCell ref="A191:G191"/>
    <mergeCell ref="A171:G171"/>
    <mergeCell ref="G148:G150"/>
    <mergeCell ref="A160:G160"/>
    <mergeCell ref="A185:G185"/>
    <mergeCell ref="A101:A102"/>
    <mergeCell ref="B101:B102"/>
    <mergeCell ref="A118:G118"/>
    <mergeCell ref="A103:G103"/>
    <mergeCell ref="A107:G107"/>
    <mergeCell ref="G108:G110"/>
    <mergeCell ref="A111:G111"/>
    <mergeCell ref="G129:G130"/>
    <mergeCell ref="B129:B130"/>
    <mergeCell ref="A129:A130"/>
    <mergeCell ref="G112:G114"/>
    <mergeCell ref="A115:G115"/>
    <mergeCell ref="A92:A93"/>
    <mergeCell ref="B49:B51"/>
    <mergeCell ref="A49:A51"/>
    <mergeCell ref="A61:A62"/>
    <mergeCell ref="B55:B57"/>
    <mergeCell ref="A55:A57"/>
    <mergeCell ref="B52:B54"/>
    <mergeCell ref="A52:A54"/>
    <mergeCell ref="A43:G43"/>
    <mergeCell ref="B46:B47"/>
    <mergeCell ref="A46:A47"/>
    <mergeCell ref="B44:B45"/>
    <mergeCell ref="A44:A45"/>
    <mergeCell ref="G44:G47"/>
    <mergeCell ref="A76:G76"/>
    <mergeCell ref="A85:A86"/>
    <mergeCell ref="G30:G31"/>
    <mergeCell ref="A30:A31"/>
    <mergeCell ref="B30:B31"/>
    <mergeCell ref="B32:B33"/>
    <mergeCell ref="A32:A33"/>
    <mergeCell ref="G32:G33"/>
    <mergeCell ref="B68:B69"/>
    <mergeCell ref="B83:B84"/>
    <mergeCell ref="A83:A84"/>
    <mergeCell ref="A135:A136"/>
    <mergeCell ref="A89:A90"/>
    <mergeCell ref="B132:B133"/>
    <mergeCell ref="B135:B136"/>
    <mergeCell ref="A132:A133"/>
    <mergeCell ref="A246:G246"/>
    <mergeCell ref="A247:G247"/>
    <mergeCell ref="B248:B249"/>
    <mergeCell ref="G275:G276"/>
    <mergeCell ref="B281:B282"/>
    <mergeCell ref="A281:A282"/>
    <mergeCell ref="B250:B251"/>
    <mergeCell ref="G333:G340"/>
    <mergeCell ref="A309:A311"/>
    <mergeCell ref="A332:G332"/>
    <mergeCell ref="G309:G311"/>
    <mergeCell ref="B383:B384"/>
    <mergeCell ref="B335:B336"/>
    <mergeCell ref="B309:B311"/>
    <mergeCell ref="B355:B356"/>
    <mergeCell ref="A342:G342"/>
    <mergeCell ref="A358:A361"/>
    <mergeCell ref="G135:G136"/>
    <mergeCell ref="A396:A397"/>
    <mergeCell ref="A385:A386"/>
    <mergeCell ref="A383:A384"/>
    <mergeCell ref="A335:A336"/>
    <mergeCell ref="A377:G377"/>
    <mergeCell ref="B385:B386"/>
    <mergeCell ref="G151:G152"/>
    <mergeCell ref="G153:G154"/>
    <mergeCell ref="B254:B255"/>
    <mergeCell ref="G261:G267"/>
    <mergeCell ref="A259:G259"/>
    <mergeCell ref="A261:A262"/>
    <mergeCell ref="G141:G142"/>
    <mergeCell ref="B85:B86"/>
    <mergeCell ref="A128:G128"/>
    <mergeCell ref="A97:G97"/>
    <mergeCell ref="A343:A345"/>
    <mergeCell ref="A333:A334"/>
    <mergeCell ref="A320:A323"/>
    <mergeCell ref="B320:B323"/>
    <mergeCell ref="G99:G102"/>
    <mergeCell ref="B99:B100"/>
    <mergeCell ref="A99:A100"/>
    <mergeCell ref="A260:G260"/>
    <mergeCell ref="A263:A267"/>
    <mergeCell ref="G186:G188"/>
    <mergeCell ref="A252:A253"/>
    <mergeCell ref="A274:G274"/>
    <mergeCell ref="A280:G280"/>
    <mergeCell ref="A254:A255"/>
    <mergeCell ref="B261:B262"/>
    <mergeCell ref="B263:B267"/>
    <mergeCell ref="G343:G345"/>
    <mergeCell ref="B343:B345"/>
    <mergeCell ref="G297:G300"/>
    <mergeCell ref="B292:B294"/>
    <mergeCell ref="A324:G324"/>
    <mergeCell ref="A325:A326"/>
    <mergeCell ref="B325:B326"/>
    <mergeCell ref="B333:B334"/>
    <mergeCell ref="G292:G294"/>
    <mergeCell ref="B34:B36"/>
    <mergeCell ref="A34:A36"/>
    <mergeCell ref="G34:G36"/>
    <mergeCell ref="A134:G134"/>
    <mergeCell ref="A131:G131"/>
    <mergeCell ref="G132:G133"/>
    <mergeCell ref="A91:G91"/>
    <mergeCell ref="B89:B90"/>
    <mergeCell ref="B87:B88"/>
    <mergeCell ref="A87:A8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Олеся</cp:lastModifiedBy>
  <cp:lastPrinted>2011-12-20T09:39:41Z</cp:lastPrinted>
  <dcterms:created xsi:type="dcterms:W3CDTF">1996-10-08T23:32:33Z</dcterms:created>
  <dcterms:modified xsi:type="dcterms:W3CDTF">2011-12-26T03:15:14Z</dcterms:modified>
  <cp:category/>
  <cp:version/>
  <cp:contentType/>
  <cp:contentStatus/>
</cp:coreProperties>
</file>