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прогноз до 2013" sheetId="1" r:id="rId1"/>
  </sheets>
  <definedNames>
    <definedName name="_xlnm.Print_Titles" localSheetId="0">' прогноз до 2013'!$5:$6</definedName>
  </definedNames>
  <calcPr fullCalcOnLoad="1"/>
</workbook>
</file>

<file path=xl/sharedStrings.xml><?xml version="1.0" encoding="utf-8"?>
<sst xmlns="http://schemas.openxmlformats.org/spreadsheetml/2006/main" count="899" uniqueCount="335">
  <si>
    <t>1.1.</t>
  </si>
  <si>
    <t>Местный бюджет</t>
  </si>
  <si>
    <t>-</t>
  </si>
  <si>
    <t>1.2.</t>
  </si>
  <si>
    <t>1.3.</t>
  </si>
  <si>
    <t>1.4.</t>
  </si>
  <si>
    <t>1.5.</t>
  </si>
  <si>
    <t>2.1.</t>
  </si>
  <si>
    <t>Оснащение эндоскопического кабинета</t>
  </si>
  <si>
    <t>Федеральный бюджет</t>
  </si>
  <si>
    <t>2.2.</t>
  </si>
  <si>
    <t>2.4.</t>
  </si>
  <si>
    <t>3.1.</t>
  </si>
  <si>
    <t>4.1.</t>
  </si>
  <si>
    <t>4.2.</t>
  </si>
  <si>
    <t>Внебюджетные средства</t>
  </si>
  <si>
    <t>4.3.</t>
  </si>
  <si>
    <t>Заключение договоров на абонентское обслуживание электроустановок и пожарной сигнализации</t>
  </si>
  <si>
    <t>5.1.</t>
  </si>
  <si>
    <t>Обучение медицинского персонала</t>
  </si>
  <si>
    <t xml:space="preserve">Местный бюджет </t>
  </si>
  <si>
    <t>Развитие локальных сетей, обновление компьютерной техники</t>
  </si>
  <si>
    <t>ИТОГО:</t>
  </si>
  <si>
    <t xml:space="preserve">Профессиональное обучение безработных граждан  </t>
  </si>
  <si>
    <t xml:space="preserve">Областной бюджет </t>
  </si>
  <si>
    <t>Профессиональная ориентация</t>
  </si>
  <si>
    <t>2. Специальные программы содействия занятости</t>
  </si>
  <si>
    <t>Организация общественных работ</t>
  </si>
  <si>
    <t>Организация временного трудоустройства несовершеннолетних граждан</t>
  </si>
  <si>
    <t>Организация временного трудоустройства безработных граждан,  испытывающих трудности в поиске работы</t>
  </si>
  <si>
    <t>Организация временного трудоустройства безработных граждан в возрасте от 18 до20 лет из числа выпускников НиСПО</t>
  </si>
  <si>
    <t>Оказание содействия самозанятости населения</t>
  </si>
  <si>
    <t>3. Программа социальной поддержки</t>
  </si>
  <si>
    <t>Выплата пособия по безработице</t>
  </si>
  <si>
    <t>3.2.</t>
  </si>
  <si>
    <t>Выплаты стипендии</t>
  </si>
  <si>
    <t>3.3.</t>
  </si>
  <si>
    <t>Оказание материальной помощи</t>
  </si>
  <si>
    <t>3.4.</t>
  </si>
  <si>
    <t>Досрочные пенсии</t>
  </si>
  <si>
    <t>Областной бюджет</t>
  </si>
  <si>
    <t>1. Развитие системы образования города Полысаево</t>
  </si>
  <si>
    <t xml:space="preserve">Материально – техническое обеспечение образовательных учреждений:    </t>
  </si>
  <si>
    <t>Оказание поддержки участникам образовательного процесса (гранты учреждениям образования, премии педагогическим работникам и обучающимся)</t>
  </si>
  <si>
    <t>Реализация мероприятий программы «Лето»</t>
  </si>
  <si>
    <t>2.5.</t>
  </si>
  <si>
    <t>Меры социальной поддержки работников культуры</t>
  </si>
  <si>
    <t>Меры социальной поддержки одаренных детей</t>
  </si>
  <si>
    <t>1.6.</t>
  </si>
  <si>
    <t>2.3.</t>
  </si>
  <si>
    <t>3.5.</t>
  </si>
  <si>
    <t>2.1. РАЗВИТИЕ УГОЛЬНОЙ ОТРАСЛИ</t>
  </si>
  <si>
    <t>1.</t>
  </si>
  <si>
    <t>2.</t>
  </si>
  <si>
    <t>3.</t>
  </si>
  <si>
    <t>4.</t>
  </si>
  <si>
    <t>2.2. РАЗВИТИЕ МАЛОГО БИЗНЕСА</t>
  </si>
  <si>
    <t>3.1. СТРОИТЕЛЬСТВО, РЕКОНСТРУКЦИЯ И РЕМОНТ ДОРОЖНОЙ СЕТИ ГОРОДА</t>
  </si>
  <si>
    <t>3.3. СТРОИТЕЛЬСТВО И РЕКОНСТРУКЦИЯ КОММУНАЛЬНОЙ ИНФРАСТРУКТУРЫ</t>
  </si>
  <si>
    <t>Реконструкция котельной ППШ</t>
  </si>
  <si>
    <t>Приватизация муниципального имущества</t>
  </si>
  <si>
    <t>Инвентаризация муниципального имущества</t>
  </si>
  <si>
    <t>Восстановление противопожарного водоснабжения города</t>
  </si>
  <si>
    <t>Замена изношенных тепловых сетей с применением современных теплоизоляционных материалов и установкой запорной арматуры</t>
  </si>
  <si>
    <t>Капитальный ремонт котельного оборудования</t>
  </si>
  <si>
    <t>1. Развитие пассажирских перевозок</t>
  </si>
  <si>
    <t>2. Техническое состояние дорожной инфраструктуры</t>
  </si>
  <si>
    <t>1. Озеленение, создание и сохранность городских зеленых массивов</t>
  </si>
  <si>
    <t>Обрезка деревьев, формирование крон</t>
  </si>
  <si>
    <t>2. Обеспечение надлежащего состояния объектов внешнего благоустройства</t>
  </si>
  <si>
    <t>ВСЕГО:</t>
  </si>
  <si>
    <t>Замена водопроводных сетей и ремонт гидроузла холодной воды пос. Красногорский</t>
  </si>
  <si>
    <t>№</t>
  </si>
  <si>
    <t>Мероприятия</t>
  </si>
  <si>
    <t>Обеспечение противопожарной безопасности; приобретение средств пожаротушения для обеспечения пожарной безопасности образовательных учреждений</t>
  </si>
  <si>
    <t>Строительство подъездного ж/д пути от шахты Заречная до ст. Проектная</t>
  </si>
  <si>
    <t>5.</t>
  </si>
  <si>
    <t>Содержание уличного освещения</t>
  </si>
  <si>
    <t>Содержание кладбищ, социальное захоронение</t>
  </si>
  <si>
    <t>Оплата труда председателей уличных комитетов, организация конкурсов, санитарная очистка территории</t>
  </si>
  <si>
    <t>Прочие мероприятия по благоустройству</t>
  </si>
  <si>
    <t>Стратегическая цель 1: СОЦИАЛЬНОЕ РАЗВИТИЕ ГОРОДА</t>
  </si>
  <si>
    <t>Всего, в том числе</t>
  </si>
  <si>
    <t>Продажа земельных участков</t>
  </si>
  <si>
    <t>Всего собственных средств</t>
  </si>
  <si>
    <t>Реконструкция существующего бытового комбината</t>
  </si>
  <si>
    <t>2. Реконструкция объектов</t>
  </si>
  <si>
    <t>1. Застройка квартала № 13</t>
  </si>
  <si>
    <t>Стратегическая цель 3: ПРОСТРАНСТВЕННОЕ (ГРАДОСТРОИТЕЛЬНОЕ) РАЗВИТИЕ ГОРОДА</t>
  </si>
  <si>
    <t xml:space="preserve">Проектирование реконструкции котельной ППШ </t>
  </si>
  <si>
    <t xml:space="preserve">Внебюджетные средства </t>
  </si>
  <si>
    <t>Реализация комплексных мер противодействия злоупотребления наркотиками и их незаконному обороту</t>
  </si>
  <si>
    <t>Капитальный ремонт жилого фонда по 185-ФЗ</t>
  </si>
  <si>
    <t>Поддержка пассажирских перевозок общественным транспортом</t>
  </si>
  <si>
    <t xml:space="preserve">Всего, в том числе           </t>
  </si>
  <si>
    <t>6.</t>
  </si>
  <si>
    <t>1. Реконструкция котельной ППШ</t>
  </si>
  <si>
    <t xml:space="preserve">Реконструкция очистных сооружений </t>
  </si>
  <si>
    <t>Ожидаемый эффект</t>
  </si>
  <si>
    <t>Строительство сети передачи данных (локальная сеть)</t>
  </si>
  <si>
    <t>Реконструкция сетей кабельного телевидения</t>
  </si>
  <si>
    <t>Сокращение безработицы к экономически активному населению, фиксирование уровня безработицы на допустимом уровне</t>
  </si>
  <si>
    <t>Поддержка незащищенных слоев общества</t>
  </si>
  <si>
    <t>Расширение содержания фонда и возможностей обслуживания пользователей библиотеки</t>
  </si>
  <si>
    <t>Улучшение материально-технической базы</t>
  </si>
  <si>
    <t>Снижение риска возникновения пожаров, своевременное предупреждение о возникшем пожаре, контроль за функционированием системы противопожарной безопасности и энергопитания. Обеспечение непрерывности лечебного процесса при перебоях электропитания</t>
  </si>
  <si>
    <t>Улучшение условий проживания одиноких пожилых людей и инвалидов</t>
  </si>
  <si>
    <t>Развитие содержательной формы организации свободного времени подростков и молодежи</t>
  </si>
  <si>
    <t>Увеличение объемов отгрузки продукции</t>
  </si>
  <si>
    <t>Улучшение бытовых условий трудящихся</t>
  </si>
  <si>
    <t>Улучшение экологической обстановки</t>
  </si>
  <si>
    <t>Поддержание достигнутого уровня добычи угля взамен выбывающих мощностей</t>
  </si>
  <si>
    <t>Повышение безопасности условий труда</t>
  </si>
  <si>
    <t>Поддержание подземной добычи угля на уровне 2 млн.тонн</t>
  </si>
  <si>
    <t>Обеспечение населения услугами связи</t>
  </si>
  <si>
    <t>Увеличение мощности по выпуску тепловой энергии</t>
  </si>
  <si>
    <t>Повышение надежности и экономичности оборудования</t>
  </si>
  <si>
    <t>Развитие пассажирских перевозок</t>
  </si>
  <si>
    <t>Поддержание и развитие дорожной инфраструктуры</t>
  </si>
  <si>
    <t>Обеспечение сохранности городских зеленных массивов</t>
  </si>
  <si>
    <t>Обучение, подготовка и переподготовка кадров, работающих в сфере молодежной политики</t>
  </si>
  <si>
    <t>Формирование здорового образа жизни молодого поколения</t>
  </si>
  <si>
    <t>Облегчение доступа субъектов малого предпринимательства к финансово-кредитным ресурсам. Увеличение налоговых поступлений за счет повышения доходов субъектов малого предпринимательства, рост количества рабочих мест в малом предпринимательстве</t>
  </si>
  <si>
    <t>1. Новое строительство</t>
  </si>
  <si>
    <t>Улучшение жилищных условий населения</t>
  </si>
  <si>
    <t>Эффективное использование и вовлечение в оборот муниципального имущества и земельных ресурсов. Увеличение поступлений в бюджет города. Повышение инвестиционной привлекательности для жилищного строительства.</t>
  </si>
  <si>
    <t>Содержание зеленых насаждений, обустройство зон отдыха, парков и скверов</t>
  </si>
  <si>
    <t>ИТОГО средств шахт:</t>
  </si>
  <si>
    <t>Строительство домов на площадке ограниченной улицами ул.Луначарского-ул.Копровая, ул.Бажова-ул. Крупской</t>
  </si>
  <si>
    <t>2009 (факт)</t>
  </si>
  <si>
    <t>2012 (прогноз)</t>
  </si>
  <si>
    <t>2. Подготовка к зиме</t>
  </si>
  <si>
    <t>Капитальный ремонт жилого фонда</t>
  </si>
  <si>
    <r>
      <t xml:space="preserve">Объем финансирования, млн.руб.                                              </t>
    </r>
    <r>
      <rPr>
        <sz val="11"/>
        <rFont val="Times New Roman"/>
        <family val="1"/>
      </rPr>
      <t>(в разрезе источников финансирования)</t>
    </r>
  </si>
  <si>
    <t>Источник финансирования</t>
  </si>
  <si>
    <t>Повышение качества диагностики лечения</t>
  </si>
  <si>
    <t>оснащение спортивным оборудованием и спортивным инвентарем</t>
  </si>
  <si>
    <t>приобретение школьной мебели</t>
  </si>
  <si>
    <t>Компьютеризация образовательных учреждений, приобретение программного обеспечения, электронных учебников и методических пособий</t>
  </si>
  <si>
    <t xml:space="preserve">Капитальный и текущий ремонт зданий, сооружений и сетей учреждений образования </t>
  </si>
  <si>
    <t xml:space="preserve">       1. Обучение безработных граждан              </t>
  </si>
  <si>
    <t>4. Дополнительные мероприятия по содействию занятости, направленные на снижение напряженности на рынке труда</t>
  </si>
  <si>
    <t>Опережающее профессиональное обучение работников в случае угрозы массового увольнения</t>
  </si>
  <si>
    <t>Стажировка</t>
  </si>
  <si>
    <t>4.4.</t>
  </si>
  <si>
    <t>4.5.</t>
  </si>
  <si>
    <t>Адресная поддержка граждан, желающих переехать в другую местность</t>
  </si>
  <si>
    <t>Содействие самозанятости</t>
  </si>
  <si>
    <t>4.6.</t>
  </si>
  <si>
    <t>Содействие трудоустройству инвалидов</t>
  </si>
  <si>
    <t>3. Комплексные меры противодействия злоупотреблению наркотическими средствами и их незаконному обороту</t>
  </si>
  <si>
    <t>Занятость несовершеннолетних "группы риска" во временных работах по благоустройству</t>
  </si>
  <si>
    <t>Локомативное депо</t>
  </si>
  <si>
    <t>Реконструкция цеха по производству воздуховодов (ООО "П Спектр")</t>
  </si>
  <si>
    <t>2009 
(план)</t>
  </si>
  <si>
    <t>Строительство пешеходных дорожек</t>
  </si>
  <si>
    <t>Строительство внеквартальной и внутриквартальной дорожной сети малоэтажной застройки на площадке, ограниченной улицами  Луначарского - Копровая, Бажова - Крупской</t>
  </si>
  <si>
    <t>1. Содержание культуры</t>
  </si>
  <si>
    <t xml:space="preserve"> 3. Обеспечение сохранности библиотечного фонда</t>
  </si>
  <si>
    <t xml:space="preserve"> 4. Развитие материально – технической базы (строительство, ремонт, оборудование)</t>
  </si>
  <si>
    <t xml:space="preserve">6. Сохранение и развитие системы образования в сфере культуры </t>
  </si>
  <si>
    <t>3. Малоэтажная застройка</t>
  </si>
  <si>
    <t>Проектирование сетей коммуникаций</t>
  </si>
  <si>
    <t>Строительство домов малоэтажной застройки от ул. Луначарского до северной границы городской черты</t>
  </si>
  <si>
    <t>Уличное освещение (абонентское обслуживание)</t>
  </si>
  <si>
    <t>Противодействие развитию наркомании</t>
  </si>
  <si>
    <t xml:space="preserve"> 2. Антитеррористические мероприятия, обеспечение энергосбережения, пожарной безопасности и усиления охраны в муниципальных учреждениях культуры</t>
  </si>
  <si>
    <t>Программа по предупреждению чрезвычайных ситуаций</t>
  </si>
  <si>
    <t>Подготовительные и сопутствующие работы</t>
  </si>
  <si>
    <t xml:space="preserve">4. Обустройство коммунальной инфраструктурой земельных участков под многоэтажное жилищное строительство </t>
  </si>
  <si>
    <t>Целевая программа "Охрана материнства и детства"</t>
  </si>
  <si>
    <t>Целевая программа "Медицина катастроф"</t>
  </si>
  <si>
    <t>Целевая программа "Дети России"</t>
  </si>
  <si>
    <t>Целевая программа "Комплексная реализация мероприятий для улучшения работы отделения скорой медицинской помощи"</t>
  </si>
  <si>
    <t>Улучшение качества доступности медицинского обслуживания детей</t>
  </si>
  <si>
    <t>Совершенствование и доступность медицинской помощи в случае возникновения ЧС</t>
  </si>
  <si>
    <t>Повышение качества оказания скорой медицинской помощи</t>
  </si>
  <si>
    <t>Улучшение репродуктивного здоровья женщин. Обеспечение качественных показателей здоровья новорожденных</t>
  </si>
  <si>
    <t>Целевая программа "Неотложные меры по борьбе с туберкулезом"</t>
  </si>
  <si>
    <t>Снижение заболеваемости туберкулезом среди всех возрастов населения</t>
  </si>
  <si>
    <t>Улучшение обеспеченности кадрами повышает доступность медицинской помощи населению, качество, квалифицированность медицинской помощи</t>
  </si>
  <si>
    <t>1.6. СОЦИАЛЬНАЯ ЗАЩИТА НАСЕЛЕНИЯ</t>
  </si>
  <si>
    <t>1.7. ЗАЩИТА НАСЕЛЕНИЯ ГОРОДА ПРИ ЧРЕЗВЫЧАЙНЫХ СИТУАЦИЯХ ПРИРОДНОГО И ТЕХНОГЕННОГО ХАРАКТЕРА</t>
  </si>
  <si>
    <t>1. Водоснабжение и водоотведение</t>
  </si>
  <si>
    <t>2013 (прогноз)</t>
  </si>
  <si>
    <t>Поддержка и реконструкция существующего производства</t>
  </si>
  <si>
    <t>Строительство торгового центра (ООО "Кузбасс-Капитал Инвест")</t>
  </si>
  <si>
    <t>Строительство торгового центра (ООО "Кедр")</t>
  </si>
  <si>
    <t>2.4. РАЗВИТИЕ НОВЫХ ПРОИЗВОДСТВ</t>
  </si>
  <si>
    <t>Строительство цеха по производству металлических изделий (ООО "ГорШахтСервис")</t>
  </si>
  <si>
    <t>Освоение новых видов производственной деятельности, расширение производственных площадей, создание дополнительных рабочих мест, снижение зависимости от угледобывающих предприятий.</t>
  </si>
  <si>
    <t>Стратегическая цель 2: ЭКОНОМИЧЕСКОЕ РАЗВИТИЕ ГОРОДА</t>
  </si>
  <si>
    <t xml:space="preserve">Строительство внеквартальной и внутриквартальной дорожной сети на площадках кварталов № 13, "В" </t>
  </si>
  <si>
    <t>Улучшение состояния дорожной сети. Обеспечение дорожной сетью новых кварталов города</t>
  </si>
  <si>
    <t>2. Застройка квартала «В»</t>
  </si>
  <si>
    <t>Увеличение пропускной способности очистки стоков</t>
  </si>
  <si>
    <t>3. Капитальный ремонт жилого фонда</t>
  </si>
  <si>
    <t>Улучшение условий проживания</t>
  </si>
  <si>
    <t>1.8. ОБЕСПЕЧЕНИЕ ПРАВОПОРЯДКА</t>
  </si>
  <si>
    <t>Программа по борьбе с преступностью и профилактике правонарушений</t>
  </si>
  <si>
    <t>Предупреждение и профилактика правонарушений в городе</t>
  </si>
  <si>
    <t xml:space="preserve">Программа по энергосбережению и повышению энергетической эффективности на территории города </t>
  </si>
  <si>
    <t>Снижение энергозатрат</t>
  </si>
  <si>
    <t xml:space="preserve">Улучшение жилищных условий населения </t>
  </si>
  <si>
    <t>Строительство многоквартирных жилых домов в квартале № 13</t>
  </si>
  <si>
    <t xml:space="preserve">Строительство многоквартирных жилых домов в квартале "В" </t>
  </si>
  <si>
    <t>Развитие в городе малоэтажного строительства, улучшение жилищных условий населения</t>
  </si>
  <si>
    <t>Обеспечение необходимой инфраструктурой новых кварталов</t>
  </si>
  <si>
    <t>3. Развитие услуг связи</t>
  </si>
  <si>
    <t>2.3. РАЗВИТИЕ ПОТРЕБИТЕЛЬСКОГО РЫНКА</t>
  </si>
  <si>
    <t>1.4. МЕРОПРИЯТИЯ В СФЕРЕ КУЛЬТУРЫ</t>
  </si>
  <si>
    <t>1.3. МЕРОПРИЯТИЯ В СФЕРЕ ОБРАЗОВАНИЯ</t>
  </si>
  <si>
    <t>1.2 СОДЕЙСТВИЕ ЗАНЯТОСТИ НАСЕЛЕНИЯ</t>
  </si>
  <si>
    <t>1.1. МЕРОПРИЯТИЯ В СФЕРЕ ЗДРАВООХРАНЕНИЯ</t>
  </si>
  <si>
    <t>1.5. МЕРОПРИЯТИЯ В СФЕРЕ МОЛОДЕЖНОЙ ПОЛИТИКИ, ФИЗКУЛЬТУРЫ И СПОРТА</t>
  </si>
  <si>
    <t>Улучшение материально-технической базы образовательных учреждений. Создание условий для повышения качества образования. Укрепление здоровья учащихся. Увеличение охвата детей детскими дошкольными учреждениями.</t>
  </si>
  <si>
    <t>Организация цеха по производству многопрофильной продукции на территории комплекса нежилых зданий (боксов) по адресу: ул. Титова, 10 (ООО ЛеССник")</t>
  </si>
  <si>
    <t>Строительство магазина цветов и зоотоваров (ИП Тричева)</t>
  </si>
  <si>
    <t>2. Мероприятия профилактической направленности</t>
  </si>
  <si>
    <t>Обеспечение жильем ветеранов ВОВ, нуждающихся в улучшении жилищных условий</t>
  </si>
  <si>
    <t>Содержание дорог и дорожной инфраструктуры</t>
  </si>
  <si>
    <t>Внебюджетные  средства</t>
  </si>
  <si>
    <t>Программы «Адресная помощь населению – забота власти»</t>
  </si>
  <si>
    <t>Программа "Доступная среда для инвалидов"</t>
  </si>
  <si>
    <t>Программа безопасности дорожного движения "Водитель, пешеход, дорога"</t>
  </si>
  <si>
    <t>Предупреждение чрезвычайных ситуаций</t>
  </si>
  <si>
    <t xml:space="preserve"> 5. Поддержка и развитие самодеятельного (любительского) искусства, художественного народного творчества и культурно – досуговой деятельности</t>
  </si>
  <si>
    <t xml:space="preserve">Капитальный ремонт спортзала ДК "Полысаевец" (ул. Токарева,8) </t>
  </si>
  <si>
    <t>1. Содержание сети учреждений физкультуры и спорта</t>
  </si>
  <si>
    <t>Создание сайта, техническое обслуживание</t>
  </si>
  <si>
    <t>Строительство инфраструктуры для реализации проекта: перекладка теплотрассы, протяженность 1 км с увеличением диаметра труб до 500 мм</t>
  </si>
  <si>
    <t>Строительство инфраструктуры для реализации проекта: строительство участка дороги, протяженностью 0,45 км</t>
  </si>
  <si>
    <t>Строительство инфраструктуры для инвестиционного проекта: Завершение реконструкции котельной ППШ</t>
  </si>
  <si>
    <t>Всего, в том числе:</t>
  </si>
  <si>
    <t xml:space="preserve">Федеральный бюджет </t>
  </si>
  <si>
    <t>Строительство электрометаллургического завода (ОАО "Энергия Холдинг"</t>
  </si>
  <si>
    <t>Строительство инфраструктуры для инвестиционного проекта: строительство котельной, строительство коллектора, КНС, водопровода, теплотрассы</t>
  </si>
  <si>
    <t>2. Реконструкция очистных сооружений</t>
  </si>
  <si>
    <t xml:space="preserve">Обеспечение застраиваемых земельных участков коммунальной инфраструктурой (квартал № 13 и "В") </t>
  </si>
  <si>
    <t>Содержание дорожных знаков</t>
  </si>
  <si>
    <t>Инженерное обустройство дорог (светофорные объекты)</t>
  </si>
  <si>
    <t xml:space="preserve">3.2. ЖИЛИЩНОЕ СТРОИТЕЛЬСТВО (в том числе переселение граждан из сейсмически активной зоны , ветхого и аварийного жилья) </t>
  </si>
  <si>
    <t>5. Переселение граждан из ветхого и аварийного жилья в рамках федерального закона № 185-ФЗ</t>
  </si>
  <si>
    <t>Вскрытие и отработка запасов пластов Инского 1, Инского 3</t>
  </si>
  <si>
    <t>Социальная поддержка</t>
  </si>
  <si>
    <t>Улучшение жилищных условий ветеранов ВОВ</t>
  </si>
  <si>
    <t>Улучшение жилищных условий населения, проживающего в ветхом и аварийном жилье</t>
  </si>
  <si>
    <t>Улучшение положения инвалидов и детей-инвалидов, привлечение внимания общественности к решению социальных проблем инвалидов</t>
  </si>
  <si>
    <t>Финансовая поддержка малого и среднего предпринимательства (гранты, субсидии, микрофинансирование и др.)</t>
  </si>
  <si>
    <t>Обслуживание и ремонт локомотивов</t>
  </si>
  <si>
    <t>Строительство торгового центра (ООО "Ленинск-Кузнецкий хлебокомбинат")</t>
  </si>
  <si>
    <t xml:space="preserve">Реконструкция городского рынка (ООО "ТД Северный Кузбасс") </t>
  </si>
  <si>
    <t xml:space="preserve">Строительство и дальнейшая эксплуатация Центра технической поддержки техники "Комацу" на территории города Полысаево (Прокопьевский филиал ООО "Комацу СНГ")  </t>
  </si>
  <si>
    <t xml:space="preserve">Реконструкция завода с внедрением конструктивной системы для строительства жилых домов и социальных объектов по системе полносборного каркаса (ООО "Полысаевское строительное управление") </t>
  </si>
  <si>
    <t>Организация общественных работ, временного трудоустройства</t>
  </si>
  <si>
    <t>8.</t>
  </si>
  <si>
    <t>9.</t>
  </si>
  <si>
    <t>10.</t>
  </si>
  <si>
    <t>Рекультивация бывших горных работ разреза "Моховский"</t>
  </si>
  <si>
    <t>Дополнение к проекту "Вскрытие пласта Надбайкаимский"</t>
  </si>
  <si>
    <t>Внедрение аппаратуры связи ШТСИ</t>
  </si>
  <si>
    <t>Приобретение и внедрение механизированного комплекса "Глиник"</t>
  </si>
  <si>
    <t>Модернизация системы "РадиуСкан"</t>
  </si>
  <si>
    <t>Улучшение условий труда</t>
  </si>
  <si>
    <t>Содержание жилого фонда города</t>
  </si>
  <si>
    <t>2014 (прогноз)</t>
  </si>
  <si>
    <t>2011 (оценка)</t>
  </si>
  <si>
    <t>Приложение № 5</t>
  </si>
  <si>
    <t>на 2011-2015 годы</t>
  </si>
  <si>
    <t>Доработка запасов для поддержания производственной мощности шахты</t>
  </si>
  <si>
    <t>Укрепление материально-технической базы учреждения</t>
  </si>
  <si>
    <t xml:space="preserve">Проведение мероприятий по антитерростической и противопожарной безопасности </t>
  </si>
  <si>
    <t>Муниципальная целевая программа "Развитие градостроительной деятельности в г.Полысаево"</t>
  </si>
  <si>
    <t>Станция очистки</t>
  </si>
  <si>
    <t>Строительство ООО шахта "Сибирская" на участке поля шахты "Кузнецкая"</t>
  </si>
  <si>
    <t>Приобретение СЗ и средств пожаротушения, установка пожарной сигнализации</t>
  </si>
  <si>
    <t>Целевая программа "Неотложные меры по предупреждению распространения ВИЧ-инфекции"</t>
  </si>
  <si>
    <t>Снижение случаев ВИЧ-инфецирования, профилактика заражения, повышение качества исследований</t>
  </si>
  <si>
    <t xml:space="preserve">Основные мероприятия Комплексной программы социально-экономического развития города                                                                   (в том числе мероприятий Комплексного инвестиционного плана модернизации моногорода) </t>
  </si>
  <si>
    <t>Ремонт асфальтобетонных проездов</t>
  </si>
  <si>
    <t>Разработка проекта строительства жилих домов  квартала № 13</t>
  </si>
  <si>
    <t>Разработка проекта строительства жилых домов квартала "В"</t>
  </si>
  <si>
    <t>Проектирование малоэтажной застройки с сетями коммуникаций</t>
  </si>
  <si>
    <t>Строительство сетей коммуникаций</t>
  </si>
  <si>
    <t>ИТОГО ЖИЛИЩНОЕ СТРОИТЕЛЬСТВО,     в том числе</t>
  </si>
  <si>
    <t>3.5. УПРАВЛЕНИЕ МУНИЦИПАЛЬНЫМ ИМУЩЕСТВОМ</t>
  </si>
  <si>
    <t>3.4. СТРОИТЕЛЬСТВО ОБЪЕКТОВ СОЦИАЛЬНОЙ СФЕРЫ</t>
  </si>
  <si>
    <t xml:space="preserve">3.6. УПРАВЛЕНИЕ АРХИТЕКТУРЫ И ГРАДОСТРОИТЕЛЬСТВА </t>
  </si>
  <si>
    <t>3.7. МОДЕРНИЗАЦИЯ ОБЪЕКТОВ КОММУНАЛЬНОЙ ИНФРАСТРУКТУРЫ</t>
  </si>
  <si>
    <t>3.8. ТРАНСПОРТ И ДОРОЖНАЯ ИНФРАСТРУКТУРА</t>
  </si>
  <si>
    <t>3.9. БЛАГОУСТРОЙСТВО</t>
  </si>
  <si>
    <t>3.10. ЭНЕРГОСБЕРЕЖЕНИЕ И ПОВЫШЕНИЕ ЭНЕРГЕТИЧЕСКОЙ ЭФФЕКТИВНОСТИ</t>
  </si>
  <si>
    <t>1. Строительство детского сада на 200 мест</t>
  </si>
  <si>
    <t>Разработка проектной и рабочей документации</t>
  </si>
  <si>
    <t>Строительство детского сада</t>
  </si>
  <si>
    <t>Строительство блока начальной школы № 17</t>
  </si>
  <si>
    <t>Выполнение проектных работ</t>
  </si>
  <si>
    <t>Создание условий для развития физической культуры и спорта. Формирование здорового образа жизни.</t>
  </si>
  <si>
    <t>5. Мероприятия в рамках ведомственной целевой программы "Спортивный город"</t>
  </si>
  <si>
    <t>6. Программа "Спортивно-технический комплекс "Готов к труду и обороне"</t>
  </si>
  <si>
    <t>2. Муниципальная целевая программа "Молодежь города Полысаево"</t>
  </si>
  <si>
    <t>5.2.</t>
  </si>
  <si>
    <t>5.3.</t>
  </si>
  <si>
    <t>5.4.</t>
  </si>
  <si>
    <t>5.6.</t>
  </si>
  <si>
    <t>5.7.</t>
  </si>
  <si>
    <t xml:space="preserve">Организация занятости подростков. </t>
  </si>
  <si>
    <t>1. Укрепление материально-технической базы</t>
  </si>
  <si>
    <t>2. Мероприятия по энергозащищенности и противопожарной безопасности</t>
  </si>
  <si>
    <t>3. Улучшение кадрового состава</t>
  </si>
  <si>
    <t>4. Информационная поддержка объектов здравоохранения</t>
  </si>
  <si>
    <t>5. Муниципальные целевые программы в сфере здравоохранения</t>
  </si>
  <si>
    <t>5.5.</t>
  </si>
  <si>
    <t>Поддержка здорового образа жизни</t>
  </si>
  <si>
    <t>1.3.1.</t>
  </si>
  <si>
    <t>Строительство придорожного кафе (ООО "Околица")</t>
  </si>
  <si>
    <t>1.4.1.</t>
  </si>
  <si>
    <t>Строительство объектов потребительского рынка              в 2011 году</t>
  </si>
  <si>
    <t>Организация магазинов продовольственных и непродовольственных товаров в 2011 году</t>
  </si>
  <si>
    <t>2. Строительство блока начальной школы № 17</t>
  </si>
  <si>
    <t>Вскрытие и подготовка запасов пласты Байкаимский</t>
  </si>
  <si>
    <t>Строительно-монтажные работы</t>
  </si>
  <si>
    <t>Горно-шахтное оборудование очистных и подготовительных работ</t>
  </si>
  <si>
    <t>2015 (прогноз)</t>
  </si>
  <si>
    <t>Целевая программа "Модернизация здравоохранения"</t>
  </si>
  <si>
    <t>Оснащение медицинским оборудованием, внедрение современных информационных систем в здравоохранение, обеспечение потребности во врачах основных специальностей (подготовка, переподготовка)</t>
  </si>
  <si>
    <t>Строительство сельского рынка</t>
  </si>
  <si>
    <t>1.7.</t>
  </si>
  <si>
    <t>Приобретение навигационного оборудования, работающего по системе ГЛОНАСС</t>
  </si>
  <si>
    <t>7.</t>
  </si>
  <si>
    <t>ОАО "СУЭК-Кузбасс" шахта "Полысаевская"</t>
  </si>
  <si>
    <t>ОАО "Шахта Заречная" шахтоучасток "Октябрьский"</t>
  </si>
  <si>
    <t>ОАО "Шахта Заречная"</t>
  </si>
  <si>
    <t>ООО "Шахта "Сибирская"</t>
  </si>
  <si>
    <t>4. Долгосрочная целевая программа "Молодежь Кузбасса. Развитие спорта и туризма в Кемеровской области"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</si>
</sst>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0"/>
    <numFmt numFmtId="187" formatCode="0.000"/>
    <numFmt numFmtId="188" formatCode="#,##0.0"/>
    <numFmt numFmtId="189" formatCode="[$-FC19]d\ mmmm\ yyyy\ &quot;г.&quot;"/>
    <numFmt numFmtId="190" formatCode="0.000000"/>
    <numFmt numFmtId="191" formatCode="0.0000000"/>
  </numFmts>
  <fonts count="49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7" fontId="3" fillId="0" borderId="0" xfId="0" applyNumberFormat="1" applyFon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0"/>
  <sheetViews>
    <sheetView tabSelected="1" zoomScalePageLayoutView="0" workbookViewId="0" topLeftCell="C506">
      <selection activeCell="K522" sqref="K522"/>
    </sheetView>
  </sheetViews>
  <sheetFormatPr defaultColWidth="9.140625" defaultRowHeight="27.75" customHeight="1"/>
  <cols>
    <col min="1" max="1" width="5.7109375" style="8" customWidth="1"/>
    <col min="2" max="2" width="45.7109375" style="8" customWidth="1"/>
    <col min="3" max="3" width="18.00390625" style="8" customWidth="1"/>
    <col min="4" max="4" width="12.7109375" style="8" hidden="1" customWidth="1"/>
    <col min="5" max="5" width="15.8515625" style="8" hidden="1" customWidth="1"/>
    <col min="6" max="6" width="9.28125" style="9" customWidth="1"/>
    <col min="7" max="7" width="10.00390625" style="9" customWidth="1"/>
    <col min="8" max="8" width="9.421875" style="9" customWidth="1"/>
    <col min="9" max="9" width="9.7109375" style="9" customWidth="1"/>
    <col min="10" max="10" width="9.421875" style="9" customWidth="1"/>
    <col min="11" max="11" width="31.421875" style="8" customWidth="1"/>
    <col min="12" max="12" width="16.28125" style="7" customWidth="1"/>
    <col min="13" max="16384" width="9.140625" style="7" customWidth="1"/>
  </cols>
  <sheetData>
    <row r="1" spans="1:11" ht="23.25" customHeight="1">
      <c r="A1" s="7"/>
      <c r="B1" s="7"/>
      <c r="C1" s="7"/>
      <c r="D1" s="47" t="s">
        <v>267</v>
      </c>
      <c r="E1" s="47"/>
      <c r="F1" s="48"/>
      <c r="G1" s="48"/>
      <c r="H1" s="48"/>
      <c r="I1" s="48"/>
      <c r="J1" s="48"/>
      <c r="K1" s="48"/>
    </row>
    <row r="2" spans="1:11" ht="19.5" customHeight="1">
      <c r="A2" s="7"/>
      <c r="B2" s="7"/>
      <c r="C2" s="7"/>
      <c r="D2" s="11"/>
      <c r="E2" s="11"/>
      <c r="F2" s="10"/>
      <c r="G2" s="10"/>
      <c r="H2" s="10"/>
      <c r="I2" s="10"/>
      <c r="J2" s="10"/>
      <c r="K2" s="12"/>
    </row>
    <row r="3" spans="1:11" ht="44.25" customHeight="1">
      <c r="A3" s="7"/>
      <c r="B3" s="49" t="s">
        <v>278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7.25" customHeight="1">
      <c r="A4" s="49" t="s">
        <v>268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27.75" customHeight="1">
      <c r="A5" s="37" t="s">
        <v>72</v>
      </c>
      <c r="B5" s="37" t="s">
        <v>73</v>
      </c>
      <c r="C5" s="37" t="s">
        <v>134</v>
      </c>
      <c r="D5" s="52" t="s">
        <v>133</v>
      </c>
      <c r="E5" s="52"/>
      <c r="F5" s="53"/>
      <c r="G5" s="44"/>
      <c r="H5" s="44"/>
      <c r="I5" s="44"/>
      <c r="J5" s="44"/>
      <c r="K5" s="37" t="s">
        <v>98</v>
      </c>
    </row>
    <row r="6" spans="1:11" ht="27.75" customHeight="1">
      <c r="A6" s="37"/>
      <c r="B6" s="37"/>
      <c r="C6" s="37"/>
      <c r="D6" s="3" t="s">
        <v>154</v>
      </c>
      <c r="E6" s="3" t="s">
        <v>129</v>
      </c>
      <c r="F6" s="3" t="s">
        <v>266</v>
      </c>
      <c r="G6" s="3" t="s">
        <v>130</v>
      </c>
      <c r="H6" s="3" t="s">
        <v>184</v>
      </c>
      <c r="I6" s="3" t="s">
        <v>265</v>
      </c>
      <c r="J6" s="3" t="s">
        <v>323</v>
      </c>
      <c r="K6" s="51"/>
    </row>
    <row r="7" spans="1:11" ht="15" customHeight="1">
      <c r="A7" s="37" t="s">
        <v>81</v>
      </c>
      <c r="B7" s="36"/>
      <c r="C7" s="36"/>
      <c r="D7" s="36"/>
      <c r="E7" s="36"/>
      <c r="F7" s="36"/>
      <c r="G7" s="36"/>
      <c r="H7" s="36"/>
      <c r="I7" s="36"/>
      <c r="J7" s="36"/>
      <c r="K7" s="44"/>
    </row>
    <row r="8" spans="1:11" ht="15" customHeight="1">
      <c r="A8" s="37" t="s">
        <v>213</v>
      </c>
      <c r="B8" s="36"/>
      <c r="C8" s="36"/>
      <c r="D8" s="36"/>
      <c r="E8" s="36"/>
      <c r="F8" s="36"/>
      <c r="G8" s="36"/>
      <c r="H8" s="36"/>
      <c r="I8" s="36"/>
      <c r="J8" s="36"/>
      <c r="K8" s="44"/>
    </row>
    <row r="9" spans="1:11" ht="14.25" customHeight="1">
      <c r="A9" s="37" t="s">
        <v>307</v>
      </c>
      <c r="B9" s="42"/>
      <c r="C9" s="42"/>
      <c r="D9" s="42"/>
      <c r="E9" s="42"/>
      <c r="F9" s="42"/>
      <c r="G9" s="42"/>
      <c r="H9" s="42"/>
      <c r="I9" s="42"/>
      <c r="J9" s="42"/>
      <c r="K9" s="39"/>
    </row>
    <row r="10" spans="1:11" ht="24.75" customHeight="1">
      <c r="A10" s="36" t="s">
        <v>0</v>
      </c>
      <c r="B10" s="36" t="s">
        <v>8</v>
      </c>
      <c r="C10" s="3" t="s">
        <v>94</v>
      </c>
      <c r="D10" s="5">
        <v>2</v>
      </c>
      <c r="E10" s="19">
        <v>0</v>
      </c>
      <c r="F10" s="24">
        <v>0</v>
      </c>
      <c r="G10" s="24">
        <v>0</v>
      </c>
      <c r="H10" s="15">
        <v>2</v>
      </c>
      <c r="I10" s="24">
        <v>0</v>
      </c>
      <c r="J10" s="24">
        <v>0</v>
      </c>
      <c r="K10" s="36" t="s">
        <v>135</v>
      </c>
    </row>
    <row r="11" spans="1:11" ht="27" customHeight="1">
      <c r="A11" s="36"/>
      <c r="B11" s="39"/>
      <c r="C11" s="1" t="s">
        <v>9</v>
      </c>
      <c r="D11" s="16">
        <v>2</v>
      </c>
      <c r="E11" s="20">
        <v>0</v>
      </c>
      <c r="F11" s="25">
        <v>0</v>
      </c>
      <c r="G11" s="25">
        <v>0</v>
      </c>
      <c r="H11" s="17">
        <v>2</v>
      </c>
      <c r="I11" s="25">
        <v>0</v>
      </c>
      <c r="J11" s="25">
        <v>0</v>
      </c>
      <c r="K11" s="36"/>
    </row>
    <row r="12" spans="1:11" ht="13.5" customHeight="1">
      <c r="A12" s="37" t="s">
        <v>308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28.5" customHeight="1">
      <c r="A13" s="36" t="s">
        <v>7</v>
      </c>
      <c r="B13" s="36" t="s">
        <v>275</v>
      </c>
      <c r="C13" s="3" t="s">
        <v>94</v>
      </c>
      <c r="D13" s="5">
        <v>0.1</v>
      </c>
      <c r="E13" s="5">
        <v>0.01</v>
      </c>
      <c r="F13" s="5">
        <f>F14</f>
        <v>0.018</v>
      </c>
      <c r="G13" s="5">
        <f>G14</f>
        <v>0.015</v>
      </c>
      <c r="H13" s="5">
        <f>H14</f>
        <v>0.015</v>
      </c>
      <c r="I13" s="5">
        <f>I14</f>
        <v>0.015</v>
      </c>
      <c r="J13" s="5">
        <f>J14</f>
        <v>0.015</v>
      </c>
      <c r="K13" s="36" t="s">
        <v>105</v>
      </c>
    </row>
    <row r="14" spans="1:11" ht="23.25" customHeight="1">
      <c r="A14" s="36"/>
      <c r="B14" s="39"/>
      <c r="C14" s="1" t="s">
        <v>1</v>
      </c>
      <c r="D14" s="16">
        <v>0.1</v>
      </c>
      <c r="E14" s="16">
        <v>0.01</v>
      </c>
      <c r="F14" s="16">
        <v>0.018</v>
      </c>
      <c r="G14" s="16">
        <v>0.015</v>
      </c>
      <c r="H14" s="16">
        <v>0.015</v>
      </c>
      <c r="I14" s="16">
        <v>0.015</v>
      </c>
      <c r="J14" s="16">
        <v>0.015</v>
      </c>
      <c r="K14" s="36"/>
    </row>
    <row r="15" spans="1:11" ht="29.25" customHeight="1">
      <c r="A15" s="36" t="s">
        <v>10</v>
      </c>
      <c r="B15" s="36" t="s">
        <v>17</v>
      </c>
      <c r="C15" s="3" t="s">
        <v>94</v>
      </c>
      <c r="D15" s="5">
        <v>0.12</v>
      </c>
      <c r="E15" s="5">
        <v>0.09</v>
      </c>
      <c r="F15" s="15">
        <f>F16</f>
        <v>0.09</v>
      </c>
      <c r="G15" s="15">
        <f>G16</f>
        <v>0.09</v>
      </c>
      <c r="H15" s="15">
        <f>H16</f>
        <v>0.09</v>
      </c>
      <c r="I15" s="15">
        <f>I16</f>
        <v>0.09</v>
      </c>
      <c r="J15" s="15">
        <f>J16</f>
        <v>0.09</v>
      </c>
      <c r="K15" s="36"/>
    </row>
    <row r="16" spans="1:11" ht="39" customHeight="1">
      <c r="A16" s="36"/>
      <c r="B16" s="39"/>
      <c r="C16" s="1" t="s">
        <v>1</v>
      </c>
      <c r="D16" s="16">
        <v>0.12</v>
      </c>
      <c r="E16" s="16">
        <v>0.09</v>
      </c>
      <c r="F16" s="17">
        <v>0.09</v>
      </c>
      <c r="G16" s="17">
        <v>0.09</v>
      </c>
      <c r="H16" s="17">
        <v>0.09</v>
      </c>
      <c r="I16" s="17">
        <v>0.09</v>
      </c>
      <c r="J16" s="17">
        <v>0.09</v>
      </c>
      <c r="K16" s="36"/>
    </row>
    <row r="17" spans="1:11" ht="15" customHeight="1">
      <c r="A17" s="37" t="s">
        <v>309</v>
      </c>
      <c r="B17" s="42"/>
      <c r="C17" s="42"/>
      <c r="D17" s="42"/>
      <c r="E17" s="42"/>
      <c r="F17" s="42"/>
      <c r="G17" s="42"/>
      <c r="H17" s="42"/>
      <c r="I17" s="42"/>
      <c r="J17" s="42"/>
      <c r="K17" s="39"/>
    </row>
    <row r="18" spans="1:11" ht="18" customHeight="1">
      <c r="A18" s="36" t="s">
        <v>12</v>
      </c>
      <c r="B18" s="36" t="s">
        <v>19</v>
      </c>
      <c r="C18" s="3" t="s">
        <v>94</v>
      </c>
      <c r="D18" s="5">
        <v>0.128</v>
      </c>
      <c r="E18" s="5">
        <v>0.28</v>
      </c>
      <c r="F18" s="15">
        <f>F19+F20</f>
        <v>0.173</v>
      </c>
      <c r="G18" s="15">
        <f>G19+G20</f>
        <v>0.442</v>
      </c>
      <c r="H18" s="15">
        <f>H19+H20</f>
        <v>0.442</v>
      </c>
      <c r="I18" s="15">
        <f>I19+I20</f>
        <v>0.44000000000000006</v>
      </c>
      <c r="J18" s="15">
        <f>J19+J20</f>
        <v>0.44000000000000006</v>
      </c>
      <c r="K18" s="36" t="s">
        <v>180</v>
      </c>
    </row>
    <row r="19" spans="1:11" ht="16.5" customHeight="1">
      <c r="A19" s="36"/>
      <c r="B19" s="39"/>
      <c r="C19" s="1" t="s">
        <v>20</v>
      </c>
      <c r="D19" s="16">
        <v>0.128</v>
      </c>
      <c r="E19" s="5">
        <v>0.26</v>
      </c>
      <c r="F19" s="17">
        <v>0.141</v>
      </c>
      <c r="G19" s="17">
        <v>0.34</v>
      </c>
      <c r="H19" s="17">
        <v>0.34</v>
      </c>
      <c r="I19" s="17">
        <v>0.34</v>
      </c>
      <c r="J19" s="17">
        <v>0.34</v>
      </c>
      <c r="K19" s="36"/>
    </row>
    <row r="20" spans="1:11" ht="29.25" customHeight="1">
      <c r="A20" s="36"/>
      <c r="B20" s="39"/>
      <c r="C20" s="1" t="s">
        <v>15</v>
      </c>
      <c r="D20" s="20">
        <v>0</v>
      </c>
      <c r="E20" s="5">
        <v>0.02</v>
      </c>
      <c r="F20" s="17">
        <v>0.032</v>
      </c>
      <c r="G20" s="17">
        <v>0.102</v>
      </c>
      <c r="H20" s="17">
        <v>0.102</v>
      </c>
      <c r="I20" s="17">
        <v>0.1</v>
      </c>
      <c r="J20" s="17">
        <v>0.1</v>
      </c>
      <c r="K20" s="36"/>
    </row>
    <row r="21" spans="1:11" ht="14.25" customHeight="1">
      <c r="A21" s="37" t="s">
        <v>310</v>
      </c>
      <c r="B21" s="42"/>
      <c r="C21" s="42"/>
      <c r="D21" s="42"/>
      <c r="E21" s="42"/>
      <c r="F21" s="42"/>
      <c r="G21" s="42"/>
      <c r="H21" s="42"/>
      <c r="I21" s="42"/>
      <c r="J21" s="42"/>
      <c r="K21" s="39"/>
    </row>
    <row r="22" spans="1:11" ht="18" customHeight="1">
      <c r="A22" s="36" t="s">
        <v>13</v>
      </c>
      <c r="B22" s="36" t="s">
        <v>21</v>
      </c>
      <c r="C22" s="3" t="s">
        <v>94</v>
      </c>
      <c r="D22" s="5">
        <v>0.06</v>
      </c>
      <c r="E22" s="5">
        <v>0.07</v>
      </c>
      <c r="F22" s="15">
        <f>F23+F24</f>
        <v>0.149</v>
      </c>
      <c r="G22" s="15">
        <f>G23+G24</f>
        <v>0.13</v>
      </c>
      <c r="H22" s="15">
        <f>H23+H24</f>
        <v>0.13</v>
      </c>
      <c r="I22" s="15">
        <f>I23+I24</f>
        <v>0.13</v>
      </c>
      <c r="J22" s="15">
        <f>J23+J24</f>
        <v>0.13</v>
      </c>
      <c r="K22" s="36"/>
    </row>
    <row r="23" spans="1:11" ht="15.75" customHeight="1">
      <c r="A23" s="36"/>
      <c r="B23" s="39"/>
      <c r="C23" s="1" t="s">
        <v>1</v>
      </c>
      <c r="D23" s="20">
        <v>0</v>
      </c>
      <c r="E23" s="16">
        <v>0.07</v>
      </c>
      <c r="F23" s="17">
        <v>0.149</v>
      </c>
      <c r="G23" s="17">
        <v>0.1</v>
      </c>
      <c r="H23" s="17">
        <v>0.1</v>
      </c>
      <c r="I23" s="17">
        <v>0.1</v>
      </c>
      <c r="J23" s="17">
        <v>0.1</v>
      </c>
      <c r="K23" s="36"/>
    </row>
    <row r="24" spans="1:11" ht="27.75" customHeight="1">
      <c r="A24" s="36"/>
      <c r="B24" s="39"/>
      <c r="C24" s="1" t="s">
        <v>15</v>
      </c>
      <c r="D24" s="16">
        <v>0.06</v>
      </c>
      <c r="E24" s="20">
        <v>0</v>
      </c>
      <c r="F24" s="25">
        <v>0</v>
      </c>
      <c r="G24" s="17">
        <v>0.03</v>
      </c>
      <c r="H24" s="17">
        <v>0.03</v>
      </c>
      <c r="I24" s="17">
        <v>0.03</v>
      </c>
      <c r="J24" s="17">
        <v>0.03</v>
      </c>
      <c r="K24" s="36"/>
    </row>
    <row r="25" spans="1:11" ht="18" customHeight="1">
      <c r="A25" s="37" t="s">
        <v>311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8.75" customHeight="1">
      <c r="A26" s="36" t="s">
        <v>18</v>
      </c>
      <c r="B26" s="36" t="s">
        <v>170</v>
      </c>
      <c r="C26" s="3" t="s">
        <v>82</v>
      </c>
      <c r="D26" s="19">
        <v>0</v>
      </c>
      <c r="E26" s="19">
        <v>0</v>
      </c>
      <c r="F26" s="5">
        <f>F27</f>
        <v>0.075</v>
      </c>
      <c r="G26" s="5">
        <f>G27</f>
        <v>0.095</v>
      </c>
      <c r="H26" s="5">
        <f>H27</f>
        <v>0.095</v>
      </c>
      <c r="I26" s="5">
        <f>I27</f>
        <v>0.095</v>
      </c>
      <c r="J26" s="5">
        <f>J27</f>
        <v>0.095</v>
      </c>
      <c r="K26" s="36" t="s">
        <v>177</v>
      </c>
    </row>
    <row r="27" spans="1:11" ht="19.5" customHeight="1">
      <c r="A27" s="36"/>
      <c r="B27" s="39"/>
      <c r="C27" s="1" t="s">
        <v>1</v>
      </c>
      <c r="D27" s="20">
        <v>0</v>
      </c>
      <c r="E27" s="20">
        <v>0</v>
      </c>
      <c r="F27" s="17">
        <v>0.075</v>
      </c>
      <c r="G27" s="17">
        <v>0.095</v>
      </c>
      <c r="H27" s="17">
        <v>0.095</v>
      </c>
      <c r="I27" s="17">
        <v>0.095</v>
      </c>
      <c r="J27" s="17">
        <v>0.095</v>
      </c>
      <c r="K27" s="36"/>
    </row>
    <row r="28" spans="1:11" ht="15.75" customHeight="1">
      <c r="A28" s="36" t="s">
        <v>301</v>
      </c>
      <c r="B28" s="42" t="s">
        <v>171</v>
      </c>
      <c r="C28" s="3" t="s">
        <v>82</v>
      </c>
      <c r="D28" s="19">
        <v>0</v>
      </c>
      <c r="E28" s="19">
        <v>0</v>
      </c>
      <c r="F28" s="5">
        <f>F29</f>
        <v>0.04</v>
      </c>
      <c r="G28" s="5">
        <f>G29</f>
        <v>0.05</v>
      </c>
      <c r="H28" s="5">
        <f>H29</f>
        <v>0.05</v>
      </c>
      <c r="I28" s="5">
        <f>I29</f>
        <v>0.05</v>
      </c>
      <c r="J28" s="5">
        <f>J29</f>
        <v>0.05</v>
      </c>
      <c r="K28" s="36" t="s">
        <v>175</v>
      </c>
    </row>
    <row r="29" spans="1:11" ht="22.5" customHeight="1">
      <c r="A29" s="36"/>
      <c r="B29" s="39"/>
      <c r="C29" s="1" t="s">
        <v>1</v>
      </c>
      <c r="D29" s="20">
        <v>0</v>
      </c>
      <c r="E29" s="20">
        <v>0</v>
      </c>
      <c r="F29" s="4">
        <v>0.04</v>
      </c>
      <c r="G29" s="4">
        <v>0.05</v>
      </c>
      <c r="H29" s="4">
        <v>0.05</v>
      </c>
      <c r="I29" s="4">
        <v>0.05</v>
      </c>
      <c r="J29" s="4">
        <v>0.05</v>
      </c>
      <c r="K29" s="36"/>
    </row>
    <row r="30" spans="1:11" ht="17.25" customHeight="1">
      <c r="A30" s="36" t="s">
        <v>302</v>
      </c>
      <c r="B30" s="42" t="s">
        <v>172</v>
      </c>
      <c r="C30" s="3" t="s">
        <v>82</v>
      </c>
      <c r="D30" s="19">
        <v>0</v>
      </c>
      <c r="E30" s="19">
        <v>0</v>
      </c>
      <c r="F30" s="5">
        <f>F31</f>
        <v>0.03</v>
      </c>
      <c r="G30" s="5">
        <f>G31</f>
        <v>0.05</v>
      </c>
      <c r="H30" s="5">
        <f>H31</f>
        <v>0.05</v>
      </c>
      <c r="I30" s="5">
        <f>I31</f>
        <v>0.05</v>
      </c>
      <c r="J30" s="5">
        <f>J31</f>
        <v>0.05</v>
      </c>
      <c r="K30" s="36" t="s">
        <v>174</v>
      </c>
    </row>
    <row r="31" spans="1:11" ht="17.25" customHeight="1">
      <c r="A31" s="36"/>
      <c r="B31" s="42"/>
      <c r="C31" s="1" t="s">
        <v>1</v>
      </c>
      <c r="D31" s="20">
        <v>0</v>
      </c>
      <c r="E31" s="20">
        <v>0</v>
      </c>
      <c r="F31" s="16">
        <v>0.03</v>
      </c>
      <c r="G31" s="16">
        <v>0.05</v>
      </c>
      <c r="H31" s="16">
        <v>0.05</v>
      </c>
      <c r="I31" s="16">
        <v>0.05</v>
      </c>
      <c r="J31" s="16">
        <v>0.05</v>
      </c>
      <c r="K31" s="36"/>
    </row>
    <row r="32" spans="1:11" ht="30.75" customHeight="1">
      <c r="A32" s="36" t="s">
        <v>303</v>
      </c>
      <c r="B32" s="36" t="s">
        <v>173</v>
      </c>
      <c r="C32" s="3" t="s">
        <v>82</v>
      </c>
      <c r="D32" s="5">
        <v>0.0237</v>
      </c>
      <c r="E32" s="5">
        <v>0.0237</v>
      </c>
      <c r="F32" s="15">
        <f>F33</f>
        <v>0.06</v>
      </c>
      <c r="G32" s="15">
        <f>G33</f>
        <v>0.065</v>
      </c>
      <c r="H32" s="15">
        <f>H33</f>
        <v>0.065</v>
      </c>
      <c r="I32" s="15">
        <f>I33</f>
        <v>0.065</v>
      </c>
      <c r="J32" s="15">
        <f>J33</f>
        <v>0.065</v>
      </c>
      <c r="K32" s="36" t="s">
        <v>176</v>
      </c>
    </row>
    <row r="33" spans="1:11" ht="17.25" customHeight="1">
      <c r="A33" s="36"/>
      <c r="B33" s="39"/>
      <c r="C33" s="1" t="s">
        <v>1</v>
      </c>
      <c r="D33" s="16">
        <v>0.0237</v>
      </c>
      <c r="E33" s="16">
        <v>0.0237</v>
      </c>
      <c r="F33" s="17">
        <v>0.06</v>
      </c>
      <c r="G33" s="17">
        <v>0.065</v>
      </c>
      <c r="H33" s="17">
        <v>0.065</v>
      </c>
      <c r="I33" s="17">
        <v>0.065</v>
      </c>
      <c r="J33" s="17">
        <v>0.065</v>
      </c>
      <c r="K33" s="36"/>
    </row>
    <row r="34" spans="1:11" ht="17.25" customHeight="1">
      <c r="A34" s="36" t="s">
        <v>312</v>
      </c>
      <c r="B34" s="36" t="s">
        <v>178</v>
      </c>
      <c r="C34" s="3" t="s">
        <v>82</v>
      </c>
      <c r="D34" s="5">
        <v>0.02</v>
      </c>
      <c r="E34" s="5">
        <v>0.02</v>
      </c>
      <c r="F34" s="15">
        <f>F35</f>
        <v>0.07</v>
      </c>
      <c r="G34" s="15">
        <f>G35</f>
        <v>0.07</v>
      </c>
      <c r="H34" s="15">
        <f>H35</f>
        <v>0.07</v>
      </c>
      <c r="I34" s="15">
        <f>I35</f>
        <v>0.07</v>
      </c>
      <c r="J34" s="15">
        <f>J35</f>
        <v>0.07</v>
      </c>
      <c r="K34" s="36" t="s">
        <v>179</v>
      </c>
    </row>
    <row r="35" spans="1:11" ht="21.75" customHeight="1">
      <c r="A35" s="36"/>
      <c r="B35" s="36"/>
      <c r="C35" s="1" t="s">
        <v>1</v>
      </c>
      <c r="D35" s="16">
        <v>0.02</v>
      </c>
      <c r="E35" s="16">
        <v>0.02</v>
      </c>
      <c r="F35" s="17">
        <v>0.07</v>
      </c>
      <c r="G35" s="17">
        <v>0.07</v>
      </c>
      <c r="H35" s="17">
        <v>0.07</v>
      </c>
      <c r="I35" s="17">
        <v>0.07</v>
      </c>
      <c r="J35" s="17">
        <v>0.07</v>
      </c>
      <c r="K35" s="36"/>
    </row>
    <row r="36" spans="1:11" ht="17.25" customHeight="1">
      <c r="A36" s="36" t="s">
        <v>304</v>
      </c>
      <c r="B36" s="36" t="s">
        <v>276</v>
      </c>
      <c r="C36" s="3" t="s">
        <v>82</v>
      </c>
      <c r="D36" s="16"/>
      <c r="E36" s="16"/>
      <c r="F36" s="5">
        <f>F37</f>
        <v>0.042</v>
      </c>
      <c r="G36" s="5">
        <f>G37</f>
        <v>0.147</v>
      </c>
      <c r="H36" s="5">
        <f>H37</f>
        <v>0.182</v>
      </c>
      <c r="I36" s="5">
        <f>I37</f>
        <v>0.178</v>
      </c>
      <c r="J36" s="5">
        <f>J37</f>
        <v>0.187</v>
      </c>
      <c r="K36" s="36" t="s">
        <v>277</v>
      </c>
    </row>
    <row r="37" spans="1:11" ht="23.25" customHeight="1">
      <c r="A37" s="36"/>
      <c r="B37" s="36"/>
      <c r="C37" s="1" t="s">
        <v>1</v>
      </c>
      <c r="D37" s="16"/>
      <c r="E37" s="16"/>
      <c r="F37" s="17">
        <v>0.042</v>
      </c>
      <c r="G37" s="17">
        <v>0.147</v>
      </c>
      <c r="H37" s="17">
        <v>0.182</v>
      </c>
      <c r="I37" s="17">
        <v>0.178</v>
      </c>
      <c r="J37" s="17">
        <v>0.187</v>
      </c>
      <c r="K37" s="36"/>
    </row>
    <row r="38" spans="1:11" ht="17.25" customHeight="1">
      <c r="A38" s="36" t="s">
        <v>305</v>
      </c>
      <c r="B38" s="36" t="s">
        <v>324</v>
      </c>
      <c r="C38" s="3" t="s">
        <v>82</v>
      </c>
      <c r="D38" s="5">
        <v>8.5</v>
      </c>
      <c r="E38" s="5" t="e">
        <f>SUM(E42:E42)</f>
        <v>#REF!</v>
      </c>
      <c r="F38" s="5">
        <f>F39+F40+F41</f>
        <v>2.63</v>
      </c>
      <c r="G38" s="5">
        <f>G39+G40+G41</f>
        <v>7.949</v>
      </c>
      <c r="H38" s="19">
        <f>H39+H40+H41</f>
        <v>0</v>
      </c>
      <c r="I38" s="19">
        <f>I39+I40+I41</f>
        <v>0</v>
      </c>
      <c r="J38" s="19">
        <f>J39+J40+J41</f>
        <v>0</v>
      </c>
      <c r="K38" s="36" t="s">
        <v>325</v>
      </c>
    </row>
    <row r="39" spans="1:11" ht="23.25" customHeight="1">
      <c r="A39" s="36"/>
      <c r="B39" s="36"/>
      <c r="C39" s="1" t="s">
        <v>9</v>
      </c>
      <c r="D39" s="5"/>
      <c r="E39" s="5"/>
      <c r="F39" s="17">
        <v>1.7875</v>
      </c>
      <c r="G39" s="17">
        <v>5.674</v>
      </c>
      <c r="H39" s="25">
        <v>0</v>
      </c>
      <c r="I39" s="25">
        <v>0</v>
      </c>
      <c r="J39" s="25">
        <v>0</v>
      </c>
      <c r="K39" s="36"/>
    </row>
    <row r="40" spans="1:11" ht="17.25" customHeight="1">
      <c r="A40" s="36"/>
      <c r="B40" s="36"/>
      <c r="C40" s="1" t="s">
        <v>40</v>
      </c>
      <c r="D40" s="5"/>
      <c r="E40" s="5"/>
      <c r="F40" s="17">
        <v>0.032</v>
      </c>
      <c r="G40" s="25">
        <v>0</v>
      </c>
      <c r="H40" s="25">
        <v>0</v>
      </c>
      <c r="I40" s="25">
        <v>0</v>
      </c>
      <c r="J40" s="25">
        <v>0</v>
      </c>
      <c r="K40" s="36"/>
    </row>
    <row r="41" spans="1:11" ht="19.5" customHeight="1">
      <c r="A41" s="36"/>
      <c r="B41" s="36"/>
      <c r="C41" s="1" t="s">
        <v>1</v>
      </c>
      <c r="D41" s="16">
        <v>0.43</v>
      </c>
      <c r="E41" s="16">
        <v>0.43</v>
      </c>
      <c r="F41" s="17">
        <v>0.8105</v>
      </c>
      <c r="G41" s="17">
        <v>2.275</v>
      </c>
      <c r="H41" s="25">
        <v>0</v>
      </c>
      <c r="I41" s="25">
        <v>0</v>
      </c>
      <c r="J41" s="25">
        <v>0</v>
      </c>
      <c r="K41" s="36"/>
    </row>
    <row r="42" spans="1:11" ht="16.5" customHeight="1">
      <c r="A42" s="1"/>
      <c r="B42" s="4"/>
      <c r="C42" s="3" t="s">
        <v>22</v>
      </c>
      <c r="D42" s="5" t="e">
        <f>SUM(#REF!,D10,D13,D15,D18,#REF!,D22,D26,D28,D30,D32,D34)</f>
        <v>#REF!</v>
      </c>
      <c r="E42" s="5" t="e">
        <f>SUM(#REF!,E10,E13,E15,E18,#REF!,E22,E26,E28,E30,E32,E34)</f>
        <v>#REF!</v>
      </c>
      <c r="F42" s="5">
        <f>F10+F13+F15+F18+F22+F26+F28+F30+F32+F34+F36+F38</f>
        <v>3.377</v>
      </c>
      <c r="G42" s="5">
        <f>G10+G13+G15+G18+G22+G26+G28+G30+G32+G34+G36+G38</f>
        <v>9.103</v>
      </c>
      <c r="H42" s="5">
        <f>H10+H13+H15+H18+H22+H26+H28+H30+H32+H34+H36+H38</f>
        <v>3.1889999999999996</v>
      </c>
      <c r="I42" s="5">
        <f>I10+I13+I15+I18+I22+I26+I28+I30+I32+I34+I36+I38</f>
        <v>1.183</v>
      </c>
      <c r="J42" s="5">
        <f>J10+J13+J15+J18+J22+J26+J28+J30+J32+J34+J36+J38</f>
        <v>1.1920000000000002</v>
      </c>
      <c r="K42" s="1"/>
    </row>
    <row r="43" spans="1:11" ht="18.75" customHeight="1">
      <c r="A43" s="1"/>
      <c r="B43" s="4"/>
      <c r="C43" s="3" t="s">
        <v>9</v>
      </c>
      <c r="D43" s="5">
        <f>SUM(D11)</f>
        <v>2</v>
      </c>
      <c r="E43" s="19">
        <f>SUM(E11)</f>
        <v>0</v>
      </c>
      <c r="F43" s="5">
        <f>F11+F39</f>
        <v>1.7875</v>
      </c>
      <c r="G43" s="5">
        <f>G11+G39</f>
        <v>5.674</v>
      </c>
      <c r="H43" s="5">
        <f>H11+H39</f>
        <v>2</v>
      </c>
      <c r="I43" s="19">
        <f>I11+I39</f>
        <v>0</v>
      </c>
      <c r="J43" s="19">
        <f>J11+J39</f>
        <v>0</v>
      </c>
      <c r="K43" s="1"/>
    </row>
    <row r="44" spans="1:11" ht="14.25" customHeight="1">
      <c r="A44" s="1"/>
      <c r="B44" s="4"/>
      <c r="C44" s="3" t="s">
        <v>40</v>
      </c>
      <c r="D44" s="5" t="e">
        <f>SUM(#REF!)</f>
        <v>#REF!</v>
      </c>
      <c r="E44" s="5" t="e">
        <f>SUM(#REF!)</f>
        <v>#REF!</v>
      </c>
      <c r="F44" s="5">
        <f>F40</f>
        <v>0.032</v>
      </c>
      <c r="G44" s="19">
        <f>G40</f>
        <v>0</v>
      </c>
      <c r="H44" s="19">
        <f>H40</f>
        <v>0</v>
      </c>
      <c r="I44" s="19">
        <f>I40</f>
        <v>0</v>
      </c>
      <c r="J44" s="19">
        <f>J40</f>
        <v>0</v>
      </c>
      <c r="K44" s="1"/>
    </row>
    <row r="45" spans="1:11" ht="16.5" customHeight="1">
      <c r="A45" s="1"/>
      <c r="B45" s="4"/>
      <c r="C45" s="3" t="s">
        <v>1</v>
      </c>
      <c r="D45" s="5" t="e">
        <f>SUM(D14,D16,D19,#REF!,D23,D27,D29,D31,D33,D35)</f>
        <v>#REF!</v>
      </c>
      <c r="E45" s="5" t="e">
        <f>SUM(E14,E16,E19,#REF!,E23,E27,E29,E31,E33,E35)</f>
        <v>#REF!</v>
      </c>
      <c r="F45" s="5">
        <f>F14+F16+F19+F23+F27+F29+F31+F33+F35+F37+F41</f>
        <v>1.5255</v>
      </c>
      <c r="G45" s="5">
        <f>G14+G16+G19+G23+G27+G29+G31+G33+G35+G37+G41</f>
        <v>3.297</v>
      </c>
      <c r="H45" s="5">
        <f>H14+H16+H19+H23+H27+H29+H31+H33+H35+H37+H41</f>
        <v>1.0570000000000002</v>
      </c>
      <c r="I45" s="5">
        <f>I14+I16+I19+I23+I27+I29+I31+I33+I35+I37+I41</f>
        <v>1.0530000000000002</v>
      </c>
      <c r="J45" s="5">
        <f>J14+J16+J19+J23+J27+J29+J31+J33+J35+J37+J41</f>
        <v>1.0620000000000003</v>
      </c>
      <c r="K45" s="1"/>
    </row>
    <row r="46" spans="1:11" ht="25.5" customHeight="1">
      <c r="A46" s="1"/>
      <c r="B46" s="4"/>
      <c r="C46" s="3" t="s">
        <v>15</v>
      </c>
      <c r="D46" s="5">
        <f>SUM(D20,D24)</f>
        <v>0.06</v>
      </c>
      <c r="E46" s="5">
        <f>SUM(E20,E24)</f>
        <v>0.02</v>
      </c>
      <c r="F46" s="5">
        <f>F20+F24</f>
        <v>0.032</v>
      </c>
      <c r="G46" s="5">
        <f>G20+G24</f>
        <v>0.132</v>
      </c>
      <c r="H46" s="5">
        <f>H20+H24</f>
        <v>0.132</v>
      </c>
      <c r="I46" s="5">
        <f>I20+I24</f>
        <v>0.13</v>
      </c>
      <c r="J46" s="5">
        <f>J20+J24</f>
        <v>0.13</v>
      </c>
      <c r="K46" s="1"/>
    </row>
    <row r="47" spans="1:11" ht="12.75" customHeight="1">
      <c r="A47" s="4"/>
      <c r="B47" s="4"/>
      <c r="C47" s="4"/>
      <c r="D47" s="4"/>
      <c r="E47" s="4"/>
      <c r="F47" s="21"/>
      <c r="G47" s="21"/>
      <c r="H47" s="21"/>
      <c r="I47" s="21"/>
      <c r="J47" s="21"/>
      <c r="K47" s="4"/>
    </row>
    <row r="48" spans="1:11" ht="12" customHeight="1">
      <c r="A48" s="37" t="s">
        <v>212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5" customHeight="1">
      <c r="A49" s="37" t="s">
        <v>140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>
      <c r="A50" s="36" t="s">
        <v>0</v>
      </c>
      <c r="B50" s="36" t="s">
        <v>23</v>
      </c>
      <c r="C50" s="3" t="s">
        <v>82</v>
      </c>
      <c r="D50" s="5">
        <v>0.9</v>
      </c>
      <c r="E50" s="5">
        <v>1.1</v>
      </c>
      <c r="F50" s="15">
        <f>F51</f>
        <v>1.479</v>
      </c>
      <c r="G50" s="15">
        <f>G51</f>
        <v>0.72</v>
      </c>
      <c r="H50" s="15">
        <f>H51</f>
        <v>0.72</v>
      </c>
      <c r="I50" s="15">
        <f>I51</f>
        <v>0.72</v>
      </c>
      <c r="J50" s="15">
        <f>J51</f>
        <v>0.72</v>
      </c>
      <c r="K50" s="36" t="s">
        <v>101</v>
      </c>
    </row>
    <row r="51" spans="1:11" ht="14.25" customHeight="1">
      <c r="A51" s="36"/>
      <c r="B51" s="36"/>
      <c r="C51" s="1" t="s">
        <v>24</v>
      </c>
      <c r="D51" s="16">
        <v>0.9</v>
      </c>
      <c r="E51" s="16">
        <v>1.1</v>
      </c>
      <c r="F51" s="17">
        <v>1.479</v>
      </c>
      <c r="G51" s="17">
        <v>0.72</v>
      </c>
      <c r="H51" s="17">
        <v>0.72</v>
      </c>
      <c r="I51" s="17">
        <v>0.72</v>
      </c>
      <c r="J51" s="17">
        <v>0.72</v>
      </c>
      <c r="K51" s="36"/>
    </row>
    <row r="52" spans="1:11" ht="16.5" customHeight="1">
      <c r="A52" s="36" t="s">
        <v>3</v>
      </c>
      <c r="B52" s="36" t="s">
        <v>25</v>
      </c>
      <c r="C52" s="3" t="s">
        <v>82</v>
      </c>
      <c r="D52" s="5">
        <v>0.02</v>
      </c>
      <c r="E52" s="5">
        <v>0.01</v>
      </c>
      <c r="F52" s="15">
        <f>F53</f>
        <v>0.024</v>
      </c>
      <c r="G52" s="15">
        <f>G53</f>
        <v>0.03</v>
      </c>
      <c r="H52" s="15">
        <f>H53</f>
        <v>0.03</v>
      </c>
      <c r="I52" s="15">
        <f>I53</f>
        <v>0.03</v>
      </c>
      <c r="J52" s="15">
        <f>J53</f>
        <v>0.03</v>
      </c>
      <c r="K52" s="36"/>
    </row>
    <row r="53" spans="1:11" ht="12.75" customHeight="1">
      <c r="A53" s="36"/>
      <c r="B53" s="39"/>
      <c r="C53" s="1" t="s">
        <v>24</v>
      </c>
      <c r="D53" s="16">
        <v>0.02</v>
      </c>
      <c r="E53" s="16">
        <v>0.01</v>
      </c>
      <c r="F53" s="17">
        <v>0.024</v>
      </c>
      <c r="G53" s="17">
        <v>0.03</v>
      </c>
      <c r="H53" s="17">
        <v>0.03</v>
      </c>
      <c r="I53" s="17">
        <v>0.03</v>
      </c>
      <c r="J53" s="17">
        <v>0.03</v>
      </c>
      <c r="K53" s="36"/>
    </row>
    <row r="54" spans="1:11" ht="16.5" customHeight="1">
      <c r="A54" s="37" t="s">
        <v>26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8.75" customHeight="1">
      <c r="A55" s="36" t="s">
        <v>7</v>
      </c>
      <c r="B55" s="36" t="s">
        <v>27</v>
      </c>
      <c r="C55" s="3" t="s">
        <v>82</v>
      </c>
      <c r="D55" s="5">
        <v>2.08</v>
      </c>
      <c r="E55" s="5">
        <v>5.31</v>
      </c>
      <c r="F55" s="5">
        <f>SUM(F56:F57)</f>
        <v>1.816</v>
      </c>
      <c r="G55" s="5">
        <f>SUM(G56:G57)</f>
        <v>2.42</v>
      </c>
      <c r="H55" s="5">
        <f>SUM(H56:H57)</f>
        <v>2.42</v>
      </c>
      <c r="I55" s="5">
        <f>SUM(I56:I57)</f>
        <v>2.42</v>
      </c>
      <c r="J55" s="5">
        <f>SUM(J56:J57)</f>
        <v>2.42</v>
      </c>
      <c r="K55" s="36" t="s">
        <v>101</v>
      </c>
    </row>
    <row r="56" spans="1:11" ht="14.25" customHeight="1">
      <c r="A56" s="36"/>
      <c r="B56" s="39"/>
      <c r="C56" s="1" t="s">
        <v>24</v>
      </c>
      <c r="D56" s="16">
        <v>0.5</v>
      </c>
      <c r="E56" s="16">
        <v>2.57</v>
      </c>
      <c r="F56" s="17">
        <v>0.647</v>
      </c>
      <c r="G56" s="17">
        <v>0.59</v>
      </c>
      <c r="H56" s="17">
        <v>0.59</v>
      </c>
      <c r="I56" s="17">
        <v>0.59</v>
      </c>
      <c r="J56" s="17">
        <v>0.59</v>
      </c>
      <c r="K56" s="36"/>
    </row>
    <row r="57" spans="1:11" ht="27.75" customHeight="1">
      <c r="A57" s="36"/>
      <c r="B57" s="39"/>
      <c r="C57" s="1" t="s">
        <v>15</v>
      </c>
      <c r="D57" s="16">
        <v>1.58</v>
      </c>
      <c r="E57" s="16">
        <v>2.74</v>
      </c>
      <c r="F57" s="17">
        <v>1.169</v>
      </c>
      <c r="G57" s="17">
        <v>1.83</v>
      </c>
      <c r="H57" s="17">
        <v>1.83</v>
      </c>
      <c r="I57" s="17">
        <v>1.83</v>
      </c>
      <c r="J57" s="17">
        <v>1.83</v>
      </c>
      <c r="K57" s="36"/>
    </row>
    <row r="58" spans="1:11" ht="15" customHeight="1">
      <c r="A58" s="36" t="s">
        <v>10</v>
      </c>
      <c r="B58" s="36" t="s">
        <v>28</v>
      </c>
      <c r="C58" s="3" t="s">
        <v>82</v>
      </c>
      <c r="D58" s="5">
        <v>2.15</v>
      </c>
      <c r="E58" s="5">
        <v>1.07</v>
      </c>
      <c r="F58" s="5">
        <f>SUM(F59:F60)</f>
        <v>1.063</v>
      </c>
      <c r="G58" s="5">
        <f>SUM(G59:G60)</f>
        <v>1.77</v>
      </c>
      <c r="H58" s="5">
        <f>SUM(H59:H60)</f>
        <v>1.77</v>
      </c>
      <c r="I58" s="5">
        <f>SUM(I59:I60)</f>
        <v>1.77</v>
      </c>
      <c r="J58" s="5">
        <f>SUM(J59:J60)</f>
        <v>1.77</v>
      </c>
      <c r="K58" s="36"/>
    </row>
    <row r="59" spans="1:11" ht="15.75" customHeight="1">
      <c r="A59" s="36"/>
      <c r="B59" s="39"/>
      <c r="C59" s="1" t="s">
        <v>24</v>
      </c>
      <c r="D59" s="16">
        <v>0.4</v>
      </c>
      <c r="E59" s="16">
        <v>0.23</v>
      </c>
      <c r="F59" s="17">
        <v>0.197</v>
      </c>
      <c r="G59" s="17">
        <v>0.27</v>
      </c>
      <c r="H59" s="17">
        <v>0.27</v>
      </c>
      <c r="I59" s="17">
        <v>0.27</v>
      </c>
      <c r="J59" s="17">
        <v>0.27</v>
      </c>
      <c r="K59" s="36"/>
    </row>
    <row r="60" spans="1:11" ht="27.75" customHeight="1">
      <c r="A60" s="36"/>
      <c r="B60" s="39"/>
      <c r="C60" s="1" t="s">
        <v>15</v>
      </c>
      <c r="D60" s="16">
        <v>1.75</v>
      </c>
      <c r="E60" s="16">
        <v>0.84</v>
      </c>
      <c r="F60" s="17">
        <v>0.866</v>
      </c>
      <c r="G60" s="17">
        <v>1.5</v>
      </c>
      <c r="H60" s="17">
        <v>1.5</v>
      </c>
      <c r="I60" s="17">
        <v>1.5</v>
      </c>
      <c r="J60" s="17">
        <v>1.5</v>
      </c>
      <c r="K60" s="36"/>
    </row>
    <row r="61" spans="1:11" ht="17.25" customHeight="1">
      <c r="A61" s="36" t="s">
        <v>49</v>
      </c>
      <c r="B61" s="36" t="s">
        <v>29</v>
      </c>
      <c r="C61" s="3" t="s">
        <v>82</v>
      </c>
      <c r="D61" s="5">
        <v>0.5</v>
      </c>
      <c r="E61" s="5">
        <v>0.07</v>
      </c>
      <c r="F61" s="5">
        <f>SUM(F62:F63)</f>
        <v>0.389</v>
      </c>
      <c r="G61" s="5">
        <f>SUM(G62:G63)</f>
        <v>0.35</v>
      </c>
      <c r="H61" s="5">
        <f>SUM(H62:H63)</f>
        <v>0.35</v>
      </c>
      <c r="I61" s="5">
        <f>SUM(I62:I63)</f>
        <v>0.35</v>
      </c>
      <c r="J61" s="5">
        <f>SUM(J62:J63)</f>
        <v>0.35</v>
      </c>
      <c r="K61" s="36"/>
    </row>
    <row r="62" spans="1:11" ht="13.5" customHeight="1">
      <c r="A62" s="36"/>
      <c r="B62" s="39"/>
      <c r="C62" s="1" t="s">
        <v>24</v>
      </c>
      <c r="D62" s="16">
        <v>0.1</v>
      </c>
      <c r="E62" s="16">
        <v>0.06</v>
      </c>
      <c r="F62" s="17">
        <v>0.065</v>
      </c>
      <c r="G62" s="17">
        <v>0.1</v>
      </c>
      <c r="H62" s="17">
        <v>0.1</v>
      </c>
      <c r="I62" s="17">
        <v>0.1</v>
      </c>
      <c r="J62" s="17">
        <v>0.1</v>
      </c>
      <c r="K62" s="36"/>
    </row>
    <row r="63" spans="1:11" ht="27.75" customHeight="1">
      <c r="A63" s="36"/>
      <c r="B63" s="39"/>
      <c r="C63" s="1" t="s">
        <v>15</v>
      </c>
      <c r="D63" s="16">
        <v>0.4</v>
      </c>
      <c r="E63" s="16">
        <v>0.01</v>
      </c>
      <c r="F63" s="17">
        <v>0.324</v>
      </c>
      <c r="G63" s="17">
        <v>0.25</v>
      </c>
      <c r="H63" s="17">
        <v>0.25</v>
      </c>
      <c r="I63" s="17">
        <v>0.25</v>
      </c>
      <c r="J63" s="17">
        <v>0.25</v>
      </c>
      <c r="K63" s="36"/>
    </row>
    <row r="64" spans="1:11" ht="17.25" customHeight="1">
      <c r="A64" s="36" t="s">
        <v>11</v>
      </c>
      <c r="B64" s="36" t="s">
        <v>30</v>
      </c>
      <c r="C64" s="3" t="s">
        <v>82</v>
      </c>
      <c r="D64" s="5">
        <v>0.1</v>
      </c>
      <c r="E64" s="5">
        <v>0.01</v>
      </c>
      <c r="F64" s="5">
        <f>SUM(F65:F66)</f>
        <v>0.176</v>
      </c>
      <c r="G64" s="5">
        <f>SUM(G65:G66)</f>
        <v>0.13</v>
      </c>
      <c r="H64" s="5">
        <f>SUM(H65:H66)</f>
        <v>0.13</v>
      </c>
      <c r="I64" s="5">
        <f>SUM(I65:I66)</f>
        <v>0.13</v>
      </c>
      <c r="J64" s="5">
        <f>SUM(J65:J66)</f>
        <v>0.13</v>
      </c>
      <c r="K64" s="36"/>
    </row>
    <row r="65" spans="1:11" ht="14.25" customHeight="1">
      <c r="A65" s="36"/>
      <c r="B65" s="39"/>
      <c r="C65" s="1" t="s">
        <v>24</v>
      </c>
      <c r="D65" s="16">
        <v>0.03</v>
      </c>
      <c r="E65" s="16">
        <v>0.01</v>
      </c>
      <c r="F65" s="17">
        <v>0.003</v>
      </c>
      <c r="G65" s="17">
        <v>0.03</v>
      </c>
      <c r="H65" s="17">
        <v>0.03</v>
      </c>
      <c r="I65" s="17">
        <v>0.03</v>
      </c>
      <c r="J65" s="17">
        <v>0.03</v>
      </c>
      <c r="K65" s="36"/>
    </row>
    <row r="66" spans="1:11" ht="24.75" customHeight="1">
      <c r="A66" s="36"/>
      <c r="B66" s="39"/>
      <c r="C66" s="1" t="s">
        <v>15</v>
      </c>
      <c r="D66" s="16">
        <v>0.07</v>
      </c>
      <c r="E66" s="20">
        <v>0</v>
      </c>
      <c r="F66" s="17">
        <v>0.173</v>
      </c>
      <c r="G66" s="17">
        <v>0.1</v>
      </c>
      <c r="H66" s="17">
        <v>0.1</v>
      </c>
      <c r="I66" s="17">
        <v>0.1</v>
      </c>
      <c r="J66" s="17">
        <v>0.1</v>
      </c>
      <c r="K66" s="36"/>
    </row>
    <row r="67" spans="1:11" ht="13.5" customHeight="1">
      <c r="A67" s="36" t="s">
        <v>45</v>
      </c>
      <c r="B67" s="36" t="s">
        <v>31</v>
      </c>
      <c r="C67" s="3" t="s">
        <v>82</v>
      </c>
      <c r="D67" s="5">
        <v>0.002</v>
      </c>
      <c r="E67" s="5">
        <v>0.07</v>
      </c>
      <c r="F67" s="15">
        <f>F68</f>
        <v>0.076</v>
      </c>
      <c r="G67" s="15">
        <f>G68</f>
        <v>0.002</v>
      </c>
      <c r="H67" s="15">
        <f>H68</f>
        <v>0.002</v>
      </c>
      <c r="I67" s="15">
        <f>I68</f>
        <v>0.002</v>
      </c>
      <c r="J67" s="15">
        <f>J68</f>
        <v>0.002</v>
      </c>
      <c r="K67" s="36"/>
    </row>
    <row r="68" spans="1:11" ht="15" customHeight="1">
      <c r="A68" s="36"/>
      <c r="B68" s="39"/>
      <c r="C68" s="1" t="s">
        <v>24</v>
      </c>
      <c r="D68" s="16">
        <v>0.002</v>
      </c>
      <c r="E68" s="16">
        <v>0.07</v>
      </c>
      <c r="F68" s="17">
        <v>0.076</v>
      </c>
      <c r="G68" s="17">
        <v>0.002</v>
      </c>
      <c r="H68" s="17">
        <v>0.002</v>
      </c>
      <c r="I68" s="17">
        <v>0.002</v>
      </c>
      <c r="J68" s="17">
        <v>0.002</v>
      </c>
      <c r="K68" s="36"/>
    </row>
    <row r="69" spans="1:11" ht="13.5" customHeight="1">
      <c r="A69" s="37" t="s">
        <v>32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8.75" customHeight="1">
      <c r="A70" s="36" t="s">
        <v>12</v>
      </c>
      <c r="B70" s="36" t="s">
        <v>33</v>
      </c>
      <c r="C70" s="3" t="s">
        <v>82</v>
      </c>
      <c r="D70" s="5">
        <v>4.89</v>
      </c>
      <c r="E70" s="5">
        <v>24.33</v>
      </c>
      <c r="F70" s="15">
        <f>F71</f>
        <v>13.524</v>
      </c>
      <c r="G70" s="15">
        <f>G71</f>
        <v>10.9</v>
      </c>
      <c r="H70" s="15">
        <f>H71</f>
        <v>10.9</v>
      </c>
      <c r="I70" s="15">
        <f>I71</f>
        <v>10.9</v>
      </c>
      <c r="J70" s="15">
        <f>J71</f>
        <v>10.9</v>
      </c>
      <c r="K70" s="36" t="s">
        <v>102</v>
      </c>
    </row>
    <row r="71" spans="1:11" ht="15.75" customHeight="1">
      <c r="A71" s="36"/>
      <c r="B71" s="39"/>
      <c r="C71" s="1" t="s">
        <v>24</v>
      </c>
      <c r="D71" s="16">
        <v>4.89</v>
      </c>
      <c r="E71" s="16">
        <v>24.33</v>
      </c>
      <c r="F71" s="17">
        <v>13.524</v>
      </c>
      <c r="G71" s="17">
        <v>10.9</v>
      </c>
      <c r="H71" s="17">
        <v>10.9</v>
      </c>
      <c r="I71" s="17">
        <v>10.9</v>
      </c>
      <c r="J71" s="17">
        <v>10.9</v>
      </c>
      <c r="K71" s="36"/>
    </row>
    <row r="72" spans="1:11" ht="15.75" customHeight="1">
      <c r="A72" s="36" t="s">
        <v>34</v>
      </c>
      <c r="B72" s="36" t="s">
        <v>35</v>
      </c>
      <c r="C72" s="3" t="s">
        <v>82</v>
      </c>
      <c r="D72" s="5">
        <v>0.46</v>
      </c>
      <c r="E72" s="5">
        <v>0.53</v>
      </c>
      <c r="F72" s="15">
        <f>F73</f>
        <v>0.804</v>
      </c>
      <c r="G72" s="15">
        <f>G73</f>
        <v>0.36</v>
      </c>
      <c r="H72" s="15">
        <f>H73</f>
        <v>0.36</v>
      </c>
      <c r="I72" s="15">
        <f>I73</f>
        <v>0.36</v>
      </c>
      <c r="J72" s="15">
        <f>J73</f>
        <v>0.36</v>
      </c>
      <c r="K72" s="36"/>
    </row>
    <row r="73" spans="1:11" ht="15" customHeight="1">
      <c r="A73" s="36"/>
      <c r="B73" s="39"/>
      <c r="C73" s="1" t="s">
        <v>24</v>
      </c>
      <c r="D73" s="16">
        <v>0.46</v>
      </c>
      <c r="E73" s="16">
        <v>0.53</v>
      </c>
      <c r="F73" s="17">
        <v>0.804</v>
      </c>
      <c r="G73" s="17">
        <v>0.36</v>
      </c>
      <c r="H73" s="17">
        <v>0.36</v>
      </c>
      <c r="I73" s="17">
        <v>0.36</v>
      </c>
      <c r="J73" s="17">
        <v>0.36</v>
      </c>
      <c r="K73" s="36"/>
    </row>
    <row r="74" spans="1:11" ht="14.25" customHeight="1">
      <c r="A74" s="36" t="s">
        <v>36</v>
      </c>
      <c r="B74" s="36" t="s">
        <v>37</v>
      </c>
      <c r="C74" s="3" t="s">
        <v>82</v>
      </c>
      <c r="D74" s="5">
        <v>0.08</v>
      </c>
      <c r="E74" s="5">
        <v>0.01</v>
      </c>
      <c r="F74" s="15">
        <f>F75</f>
        <v>0.01</v>
      </c>
      <c r="G74" s="15">
        <f>G75</f>
        <v>0.01</v>
      </c>
      <c r="H74" s="15">
        <f>H75</f>
        <v>0.01</v>
      </c>
      <c r="I74" s="15">
        <f>I75</f>
        <v>0.01</v>
      </c>
      <c r="J74" s="15">
        <f>J75</f>
        <v>0.01</v>
      </c>
      <c r="K74" s="36"/>
    </row>
    <row r="75" spans="1:11" ht="16.5" customHeight="1">
      <c r="A75" s="36"/>
      <c r="B75" s="39"/>
      <c r="C75" s="1" t="s">
        <v>24</v>
      </c>
      <c r="D75" s="16">
        <v>0.08</v>
      </c>
      <c r="E75" s="16">
        <v>0.01</v>
      </c>
      <c r="F75" s="17">
        <v>0.01</v>
      </c>
      <c r="G75" s="17">
        <v>0.01</v>
      </c>
      <c r="H75" s="17">
        <v>0.01</v>
      </c>
      <c r="I75" s="17">
        <v>0.01</v>
      </c>
      <c r="J75" s="17">
        <v>0.01</v>
      </c>
      <c r="K75" s="36"/>
    </row>
    <row r="76" spans="1:11" ht="15" customHeight="1">
      <c r="A76" s="36" t="s">
        <v>38</v>
      </c>
      <c r="B76" s="36" t="s">
        <v>39</v>
      </c>
      <c r="C76" s="3" t="s">
        <v>82</v>
      </c>
      <c r="D76" s="5">
        <v>0.67</v>
      </c>
      <c r="E76" s="5">
        <v>0.56</v>
      </c>
      <c r="F76" s="15">
        <f>F77</f>
        <v>1.238</v>
      </c>
      <c r="G76" s="15">
        <f>G77</f>
        <v>0.38</v>
      </c>
      <c r="H76" s="15">
        <f>H77</f>
        <v>0.38</v>
      </c>
      <c r="I76" s="15">
        <f>I77</f>
        <v>0.38</v>
      </c>
      <c r="J76" s="15">
        <f>J77</f>
        <v>0.38</v>
      </c>
      <c r="K76" s="36"/>
    </row>
    <row r="77" spans="1:11" ht="15.75" customHeight="1">
      <c r="A77" s="36"/>
      <c r="B77" s="39"/>
      <c r="C77" s="1" t="s">
        <v>40</v>
      </c>
      <c r="D77" s="16">
        <v>0.67</v>
      </c>
      <c r="E77" s="16">
        <v>0.56</v>
      </c>
      <c r="F77" s="17">
        <v>1.238</v>
      </c>
      <c r="G77" s="17">
        <v>0.38</v>
      </c>
      <c r="H77" s="17">
        <v>0.38</v>
      </c>
      <c r="I77" s="17">
        <v>0.38</v>
      </c>
      <c r="J77" s="17">
        <v>0.38</v>
      </c>
      <c r="K77" s="36"/>
    </row>
    <row r="78" spans="1:11" ht="14.25" customHeight="1">
      <c r="A78" s="37" t="s">
        <v>141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15.75" customHeight="1">
      <c r="A79" s="36" t="s">
        <v>13</v>
      </c>
      <c r="B79" s="36" t="s">
        <v>142</v>
      </c>
      <c r="C79" s="3" t="s">
        <v>82</v>
      </c>
      <c r="D79" s="5">
        <v>0.3839</v>
      </c>
      <c r="E79" s="5">
        <v>0.3839</v>
      </c>
      <c r="F79" s="15">
        <f>SUM(F80:F81)</f>
        <v>0.113</v>
      </c>
      <c r="G79" s="15" t="s">
        <v>2</v>
      </c>
      <c r="H79" s="15" t="s">
        <v>2</v>
      </c>
      <c r="I79" s="15" t="s">
        <v>2</v>
      </c>
      <c r="J79" s="15" t="s">
        <v>2</v>
      </c>
      <c r="K79" s="36" t="s">
        <v>101</v>
      </c>
    </row>
    <row r="80" spans="1:11" ht="18.75" customHeight="1">
      <c r="A80" s="36"/>
      <c r="B80" s="36"/>
      <c r="C80" s="1" t="s">
        <v>9</v>
      </c>
      <c r="D80" s="16">
        <v>0.3839</v>
      </c>
      <c r="E80" s="16">
        <v>0.3839</v>
      </c>
      <c r="F80" s="17">
        <v>0.108</v>
      </c>
      <c r="G80" s="15" t="s">
        <v>2</v>
      </c>
      <c r="H80" s="15" t="s">
        <v>2</v>
      </c>
      <c r="I80" s="15" t="s">
        <v>2</v>
      </c>
      <c r="J80" s="15" t="s">
        <v>2</v>
      </c>
      <c r="K80" s="36"/>
    </row>
    <row r="81" spans="1:11" ht="15.75" customHeight="1">
      <c r="A81" s="36"/>
      <c r="B81" s="36"/>
      <c r="C81" s="1" t="s">
        <v>40</v>
      </c>
      <c r="D81" s="20">
        <v>0</v>
      </c>
      <c r="E81" s="20">
        <v>0</v>
      </c>
      <c r="F81" s="17">
        <v>0.005</v>
      </c>
      <c r="G81" s="15" t="s">
        <v>2</v>
      </c>
      <c r="H81" s="15" t="s">
        <v>2</v>
      </c>
      <c r="I81" s="15" t="s">
        <v>2</v>
      </c>
      <c r="J81" s="15" t="s">
        <v>2</v>
      </c>
      <c r="K81" s="36"/>
    </row>
    <row r="82" spans="1:11" ht="14.25" customHeight="1">
      <c r="A82" s="36" t="s">
        <v>14</v>
      </c>
      <c r="B82" s="36" t="s">
        <v>254</v>
      </c>
      <c r="C82" s="3" t="s">
        <v>82</v>
      </c>
      <c r="D82" s="5">
        <v>13.8698</v>
      </c>
      <c r="E82" s="5">
        <v>13.8698</v>
      </c>
      <c r="F82" s="5">
        <f>SUM(F83:F84)</f>
        <v>1.694</v>
      </c>
      <c r="G82" s="15" t="s">
        <v>2</v>
      </c>
      <c r="H82" s="15" t="s">
        <v>2</v>
      </c>
      <c r="I82" s="15" t="s">
        <v>2</v>
      </c>
      <c r="J82" s="15" t="s">
        <v>2</v>
      </c>
      <c r="K82" s="36"/>
    </row>
    <row r="83" spans="1:11" ht="14.25" customHeight="1">
      <c r="A83" s="36"/>
      <c r="B83" s="36"/>
      <c r="C83" s="1" t="s">
        <v>9</v>
      </c>
      <c r="D83" s="16">
        <v>13.581</v>
      </c>
      <c r="E83" s="16">
        <v>13.581</v>
      </c>
      <c r="F83" s="17">
        <v>1.666</v>
      </c>
      <c r="G83" s="15" t="s">
        <v>2</v>
      </c>
      <c r="H83" s="15" t="s">
        <v>2</v>
      </c>
      <c r="I83" s="15" t="s">
        <v>2</v>
      </c>
      <c r="J83" s="15" t="s">
        <v>2</v>
      </c>
      <c r="K83" s="36"/>
    </row>
    <row r="84" spans="1:11" ht="14.25" customHeight="1">
      <c r="A84" s="36"/>
      <c r="B84" s="36"/>
      <c r="C84" s="1" t="s">
        <v>40</v>
      </c>
      <c r="D84" s="16">
        <v>0.289</v>
      </c>
      <c r="E84" s="16">
        <v>0.289</v>
      </c>
      <c r="F84" s="17">
        <v>0.028</v>
      </c>
      <c r="G84" s="15" t="s">
        <v>2</v>
      </c>
      <c r="H84" s="15" t="s">
        <v>2</v>
      </c>
      <c r="I84" s="15" t="s">
        <v>2</v>
      </c>
      <c r="J84" s="15" t="s">
        <v>2</v>
      </c>
      <c r="K84" s="36"/>
    </row>
    <row r="85" spans="1:11" ht="14.25" customHeight="1">
      <c r="A85" s="36" t="s">
        <v>16</v>
      </c>
      <c r="B85" s="36" t="s">
        <v>143</v>
      </c>
      <c r="C85" s="3" t="s">
        <v>82</v>
      </c>
      <c r="D85" s="5">
        <v>0.7716</v>
      </c>
      <c r="E85" s="5">
        <v>0.7716</v>
      </c>
      <c r="F85" s="5">
        <f>SUM(F86:F87)</f>
        <v>1.589</v>
      </c>
      <c r="G85" s="15" t="s">
        <v>2</v>
      </c>
      <c r="H85" s="15" t="s">
        <v>2</v>
      </c>
      <c r="I85" s="15" t="s">
        <v>2</v>
      </c>
      <c r="J85" s="15" t="s">
        <v>2</v>
      </c>
      <c r="K85" s="36"/>
    </row>
    <row r="86" spans="1:11" ht="14.25" customHeight="1">
      <c r="A86" s="36"/>
      <c r="B86" s="36"/>
      <c r="C86" s="1" t="s">
        <v>9</v>
      </c>
      <c r="D86" s="16">
        <v>0.745</v>
      </c>
      <c r="E86" s="16">
        <v>0.745</v>
      </c>
      <c r="F86" s="17">
        <v>1.529</v>
      </c>
      <c r="G86" s="15" t="s">
        <v>2</v>
      </c>
      <c r="H86" s="15" t="s">
        <v>2</v>
      </c>
      <c r="I86" s="15" t="s">
        <v>2</v>
      </c>
      <c r="J86" s="15" t="s">
        <v>2</v>
      </c>
      <c r="K86" s="36"/>
    </row>
    <row r="87" spans="1:11" ht="13.5" customHeight="1">
      <c r="A87" s="36"/>
      <c r="B87" s="36"/>
      <c r="C87" s="1" t="s">
        <v>40</v>
      </c>
      <c r="D87" s="16">
        <v>0.026</v>
      </c>
      <c r="E87" s="16">
        <v>0.026</v>
      </c>
      <c r="F87" s="17">
        <v>0.06</v>
      </c>
      <c r="G87" s="15" t="s">
        <v>2</v>
      </c>
      <c r="H87" s="15" t="s">
        <v>2</v>
      </c>
      <c r="I87" s="15" t="s">
        <v>2</v>
      </c>
      <c r="J87" s="15" t="s">
        <v>2</v>
      </c>
      <c r="K87" s="36"/>
    </row>
    <row r="88" spans="1:11" ht="14.25" customHeight="1">
      <c r="A88" s="36" t="s">
        <v>144</v>
      </c>
      <c r="B88" s="36" t="s">
        <v>147</v>
      </c>
      <c r="C88" s="3" t="s">
        <v>82</v>
      </c>
      <c r="D88" s="5">
        <v>1.74048</v>
      </c>
      <c r="E88" s="5">
        <v>1.74048</v>
      </c>
      <c r="F88" s="5">
        <f>SUM(F89:F90)</f>
        <v>1.529</v>
      </c>
      <c r="G88" s="15" t="s">
        <v>2</v>
      </c>
      <c r="H88" s="15" t="s">
        <v>2</v>
      </c>
      <c r="I88" s="15" t="s">
        <v>2</v>
      </c>
      <c r="J88" s="15" t="s">
        <v>2</v>
      </c>
      <c r="K88" s="36"/>
    </row>
    <row r="89" spans="1:11" ht="18" customHeight="1">
      <c r="A89" s="36"/>
      <c r="B89" s="36"/>
      <c r="C89" s="1" t="s">
        <v>9</v>
      </c>
      <c r="D89" s="16">
        <v>1.74</v>
      </c>
      <c r="E89" s="16">
        <v>1.74</v>
      </c>
      <c r="F89" s="17">
        <v>1.529</v>
      </c>
      <c r="G89" s="15" t="s">
        <v>2</v>
      </c>
      <c r="H89" s="15" t="s">
        <v>2</v>
      </c>
      <c r="I89" s="15" t="s">
        <v>2</v>
      </c>
      <c r="J89" s="15" t="s">
        <v>2</v>
      </c>
      <c r="K89" s="36"/>
    </row>
    <row r="90" spans="1:11" ht="17.25" customHeight="1">
      <c r="A90" s="36"/>
      <c r="B90" s="36"/>
      <c r="C90" s="1" t="s">
        <v>40</v>
      </c>
      <c r="D90" s="20">
        <v>0</v>
      </c>
      <c r="E90" s="20">
        <v>0</v>
      </c>
      <c r="F90" s="25">
        <v>0</v>
      </c>
      <c r="G90" s="15" t="s">
        <v>2</v>
      </c>
      <c r="H90" s="15" t="s">
        <v>2</v>
      </c>
      <c r="I90" s="15" t="s">
        <v>2</v>
      </c>
      <c r="J90" s="15" t="s">
        <v>2</v>
      </c>
      <c r="K90" s="36"/>
    </row>
    <row r="91" spans="1:11" ht="16.5" customHeight="1">
      <c r="A91" s="36" t="s">
        <v>145</v>
      </c>
      <c r="B91" s="36" t="s">
        <v>146</v>
      </c>
      <c r="C91" s="3" t="s">
        <v>82</v>
      </c>
      <c r="D91" s="5">
        <v>0.0506</v>
      </c>
      <c r="E91" s="5">
        <v>0.0506</v>
      </c>
      <c r="F91" s="5">
        <f>F92</f>
        <v>0.101</v>
      </c>
      <c r="G91" s="15" t="s">
        <v>2</v>
      </c>
      <c r="H91" s="15" t="s">
        <v>2</v>
      </c>
      <c r="I91" s="15" t="s">
        <v>2</v>
      </c>
      <c r="J91" s="15" t="s">
        <v>2</v>
      </c>
      <c r="K91" s="36"/>
    </row>
    <row r="92" spans="1:11" ht="15.75" customHeight="1">
      <c r="A92" s="36"/>
      <c r="B92" s="36"/>
      <c r="C92" s="1" t="s">
        <v>9</v>
      </c>
      <c r="D92" s="16">
        <v>0.0506</v>
      </c>
      <c r="E92" s="16">
        <v>0.0506</v>
      </c>
      <c r="F92" s="17">
        <v>0.101</v>
      </c>
      <c r="G92" s="15" t="s">
        <v>2</v>
      </c>
      <c r="H92" s="15" t="s">
        <v>2</v>
      </c>
      <c r="I92" s="15" t="s">
        <v>2</v>
      </c>
      <c r="J92" s="15" t="s">
        <v>2</v>
      </c>
      <c r="K92" s="36"/>
    </row>
    <row r="93" spans="1:11" ht="18" customHeight="1">
      <c r="A93" s="36" t="s">
        <v>148</v>
      </c>
      <c r="B93" s="36" t="s">
        <v>149</v>
      </c>
      <c r="C93" s="3" t="s">
        <v>82</v>
      </c>
      <c r="D93" s="19">
        <v>0</v>
      </c>
      <c r="E93" s="19">
        <v>0</v>
      </c>
      <c r="F93" s="5">
        <f>SUM(F94:F95)</f>
        <v>0.32</v>
      </c>
      <c r="G93" s="15" t="s">
        <v>2</v>
      </c>
      <c r="H93" s="15" t="s">
        <v>2</v>
      </c>
      <c r="I93" s="15" t="s">
        <v>2</v>
      </c>
      <c r="J93" s="15" t="s">
        <v>2</v>
      </c>
      <c r="K93" s="36"/>
    </row>
    <row r="94" spans="1:11" ht="16.5" customHeight="1">
      <c r="A94" s="36"/>
      <c r="B94" s="36"/>
      <c r="C94" s="1" t="s">
        <v>9</v>
      </c>
      <c r="D94" s="20">
        <v>0</v>
      </c>
      <c r="E94" s="20">
        <v>0</v>
      </c>
      <c r="F94" s="17">
        <v>0.2</v>
      </c>
      <c r="G94" s="15" t="s">
        <v>2</v>
      </c>
      <c r="H94" s="15" t="s">
        <v>2</v>
      </c>
      <c r="I94" s="15" t="s">
        <v>2</v>
      </c>
      <c r="J94" s="15" t="s">
        <v>2</v>
      </c>
      <c r="K94" s="36"/>
    </row>
    <row r="95" spans="1:11" ht="15.75" customHeight="1">
      <c r="A95" s="36"/>
      <c r="B95" s="36"/>
      <c r="C95" s="1" t="s">
        <v>40</v>
      </c>
      <c r="D95" s="20">
        <v>0</v>
      </c>
      <c r="E95" s="20">
        <v>0</v>
      </c>
      <c r="F95" s="17">
        <v>0.12</v>
      </c>
      <c r="G95" s="15" t="s">
        <v>2</v>
      </c>
      <c r="H95" s="15" t="s">
        <v>2</v>
      </c>
      <c r="I95" s="15" t="s">
        <v>2</v>
      </c>
      <c r="J95" s="15" t="s">
        <v>2</v>
      </c>
      <c r="K95" s="36"/>
    </row>
    <row r="96" spans="1:11" ht="17.25" customHeight="1">
      <c r="A96" s="1"/>
      <c r="B96" s="4"/>
      <c r="C96" s="3" t="s">
        <v>22</v>
      </c>
      <c r="D96" s="5">
        <f aca="true" t="shared" si="0" ref="D96:J96">SUM(D50,D52,D55,D58,D61,D64,D67,D70,D72,D74,D76,D79,D82,D85,D88,D91,D93)</f>
        <v>28.66838</v>
      </c>
      <c r="E96" s="5">
        <f t="shared" si="0"/>
        <v>49.886379999999996</v>
      </c>
      <c r="F96" s="5">
        <f t="shared" si="0"/>
        <v>25.944999999999993</v>
      </c>
      <c r="G96" s="5">
        <f t="shared" si="0"/>
        <v>17.072</v>
      </c>
      <c r="H96" s="5">
        <f t="shared" si="0"/>
        <v>17.072</v>
      </c>
      <c r="I96" s="5">
        <f t="shared" si="0"/>
        <v>17.072</v>
      </c>
      <c r="J96" s="5">
        <f t="shared" si="0"/>
        <v>17.072</v>
      </c>
      <c r="K96" s="1"/>
    </row>
    <row r="97" spans="1:11" ht="27.75" customHeight="1">
      <c r="A97" s="1"/>
      <c r="B97" s="4"/>
      <c r="C97" s="3" t="s">
        <v>9</v>
      </c>
      <c r="D97" s="5">
        <f aca="true" t="shared" si="1" ref="D97:J97">SUM(D80,D83,D86,D89,D92,D94)</f>
        <v>16.5005</v>
      </c>
      <c r="E97" s="5">
        <f t="shared" si="1"/>
        <v>16.5005</v>
      </c>
      <c r="F97" s="5">
        <f t="shared" si="1"/>
        <v>5.133</v>
      </c>
      <c r="G97" s="19">
        <f t="shared" si="1"/>
        <v>0</v>
      </c>
      <c r="H97" s="19">
        <f t="shared" si="1"/>
        <v>0</v>
      </c>
      <c r="I97" s="19">
        <f t="shared" si="1"/>
        <v>0</v>
      </c>
      <c r="J97" s="19">
        <f t="shared" si="1"/>
        <v>0</v>
      </c>
      <c r="K97" s="1"/>
    </row>
    <row r="98" spans="1:11" ht="13.5" customHeight="1">
      <c r="A98" s="1"/>
      <c r="B98" s="4"/>
      <c r="C98" s="3" t="s">
        <v>24</v>
      </c>
      <c r="D98" s="5">
        <f aca="true" t="shared" si="2" ref="D98:J98">SUM(D51,D53,D56,D59,D62,D65,D68,D71,D73,D75,D77,D81,D84,D87,D90,D95)</f>
        <v>8.366999999999999</v>
      </c>
      <c r="E98" s="5">
        <f t="shared" si="2"/>
        <v>29.795</v>
      </c>
      <c r="F98" s="5">
        <f t="shared" si="2"/>
        <v>18.279999999999998</v>
      </c>
      <c r="G98" s="5">
        <f t="shared" si="2"/>
        <v>13.392</v>
      </c>
      <c r="H98" s="5">
        <f t="shared" si="2"/>
        <v>13.392</v>
      </c>
      <c r="I98" s="5">
        <f t="shared" si="2"/>
        <v>13.392</v>
      </c>
      <c r="J98" s="5">
        <f t="shared" si="2"/>
        <v>13.392</v>
      </c>
      <c r="K98" s="1"/>
    </row>
    <row r="99" spans="1:11" ht="27" customHeight="1">
      <c r="A99" s="1"/>
      <c r="B99" s="4"/>
      <c r="C99" s="3" t="s">
        <v>15</v>
      </c>
      <c r="D99" s="5">
        <f aca="true" t="shared" si="3" ref="D99:J99">SUM(D57,D60,D63,D66)</f>
        <v>3.8</v>
      </c>
      <c r="E99" s="5">
        <f t="shared" si="3"/>
        <v>3.59</v>
      </c>
      <c r="F99" s="5">
        <f t="shared" si="3"/>
        <v>2.532</v>
      </c>
      <c r="G99" s="5">
        <f t="shared" si="3"/>
        <v>3.68</v>
      </c>
      <c r="H99" s="5">
        <f t="shared" si="3"/>
        <v>3.68</v>
      </c>
      <c r="I99" s="5">
        <f t="shared" si="3"/>
        <v>3.68</v>
      </c>
      <c r="J99" s="5">
        <f t="shared" si="3"/>
        <v>3.68</v>
      </c>
      <c r="K99" s="1"/>
    </row>
    <row r="100" spans="1:11" ht="10.5" customHeight="1">
      <c r="A100" s="1"/>
      <c r="B100" s="4"/>
      <c r="C100" s="3"/>
      <c r="D100" s="27"/>
      <c r="E100" s="27"/>
      <c r="F100" s="21"/>
      <c r="G100" s="21"/>
      <c r="H100" s="21"/>
      <c r="I100" s="21"/>
      <c r="J100" s="21"/>
      <c r="K100" s="1"/>
    </row>
    <row r="101" spans="1:11" ht="14.25" customHeight="1">
      <c r="A101" s="37" t="s">
        <v>211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.75" customHeight="1">
      <c r="A102" s="37" t="s">
        <v>41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30" customHeight="1">
      <c r="A103" s="36" t="s">
        <v>0</v>
      </c>
      <c r="B103" s="1" t="s">
        <v>42</v>
      </c>
      <c r="C103" s="3" t="s">
        <v>82</v>
      </c>
      <c r="D103" s="5">
        <v>0.41</v>
      </c>
      <c r="E103" s="5">
        <v>0.41</v>
      </c>
      <c r="F103" s="5">
        <f>SUM(F104:F105)</f>
        <v>0.277</v>
      </c>
      <c r="G103" s="5">
        <f>SUM(G104:G105)</f>
        <v>0.051</v>
      </c>
      <c r="H103" s="5">
        <f>SUM(H104:H105)</f>
        <v>0.051</v>
      </c>
      <c r="I103" s="5">
        <f>SUM(I104:I105)</f>
        <v>0.051</v>
      </c>
      <c r="J103" s="5">
        <f>SUM(J104:J105)</f>
        <v>0.051</v>
      </c>
      <c r="K103" s="36" t="s">
        <v>215</v>
      </c>
    </row>
    <row r="104" spans="1:11" ht="27.75" customHeight="1">
      <c r="A104" s="36"/>
      <c r="B104" s="1" t="s">
        <v>136</v>
      </c>
      <c r="C104" s="3"/>
      <c r="D104" s="16">
        <v>0.02</v>
      </c>
      <c r="E104" s="16">
        <v>0.02</v>
      </c>
      <c r="F104" s="17">
        <v>0.048</v>
      </c>
      <c r="G104" s="17">
        <v>0.051</v>
      </c>
      <c r="H104" s="17">
        <v>0.051</v>
      </c>
      <c r="I104" s="17">
        <v>0.051</v>
      </c>
      <c r="J104" s="17">
        <v>0.051</v>
      </c>
      <c r="K104" s="36"/>
    </row>
    <row r="105" spans="1:11" ht="15.75" customHeight="1">
      <c r="A105" s="36"/>
      <c r="B105" s="1" t="s">
        <v>137</v>
      </c>
      <c r="C105" s="3"/>
      <c r="D105" s="16">
        <v>0.26</v>
      </c>
      <c r="E105" s="16">
        <v>0.26</v>
      </c>
      <c r="F105" s="17">
        <v>0.229</v>
      </c>
      <c r="G105" s="25">
        <v>0</v>
      </c>
      <c r="H105" s="25">
        <v>0</v>
      </c>
      <c r="I105" s="25">
        <v>0</v>
      </c>
      <c r="J105" s="25">
        <v>0</v>
      </c>
      <c r="K105" s="36"/>
    </row>
    <row r="106" spans="1:11" ht="17.25" customHeight="1">
      <c r="A106" s="36"/>
      <c r="B106" s="4"/>
      <c r="C106" s="1" t="s">
        <v>1</v>
      </c>
      <c r="D106" s="16">
        <v>0.41</v>
      </c>
      <c r="E106" s="16">
        <v>0.41</v>
      </c>
      <c r="F106" s="17">
        <f>F105+F104</f>
        <v>0.277</v>
      </c>
      <c r="G106" s="17">
        <f>G105+G104</f>
        <v>0.051</v>
      </c>
      <c r="H106" s="17">
        <f>H105+H104</f>
        <v>0.051</v>
      </c>
      <c r="I106" s="17">
        <f>I105+I104</f>
        <v>0.051</v>
      </c>
      <c r="J106" s="17">
        <f>J105+J104</f>
        <v>0.051</v>
      </c>
      <c r="K106" s="36"/>
    </row>
    <row r="107" spans="1:11" ht="19.5" customHeight="1">
      <c r="A107" s="36" t="s">
        <v>3</v>
      </c>
      <c r="B107" s="36" t="s">
        <v>138</v>
      </c>
      <c r="C107" s="3" t="s">
        <v>82</v>
      </c>
      <c r="D107" s="5">
        <v>0.17</v>
      </c>
      <c r="E107" s="5">
        <v>0.17</v>
      </c>
      <c r="F107" s="15">
        <f>F108</f>
        <v>0.512</v>
      </c>
      <c r="G107" s="15">
        <f>G108</f>
        <v>0.613</v>
      </c>
      <c r="H107" s="15">
        <f>H108</f>
        <v>0.613</v>
      </c>
      <c r="I107" s="15">
        <f>I108</f>
        <v>0.613</v>
      </c>
      <c r="J107" s="15">
        <f>J108</f>
        <v>0.613</v>
      </c>
      <c r="K107" s="36"/>
    </row>
    <row r="108" spans="1:11" ht="21" customHeight="1">
      <c r="A108" s="36"/>
      <c r="B108" s="36"/>
      <c r="C108" s="1" t="s">
        <v>1</v>
      </c>
      <c r="D108" s="16">
        <v>0.17</v>
      </c>
      <c r="E108" s="16">
        <v>0.17</v>
      </c>
      <c r="F108" s="17">
        <v>0.512</v>
      </c>
      <c r="G108" s="17">
        <v>0.613</v>
      </c>
      <c r="H108" s="17">
        <v>0.613</v>
      </c>
      <c r="I108" s="17">
        <v>0.613</v>
      </c>
      <c r="J108" s="17">
        <v>0.613</v>
      </c>
      <c r="K108" s="36"/>
    </row>
    <row r="109" spans="1:11" ht="16.5" customHeight="1">
      <c r="A109" s="36" t="s">
        <v>4</v>
      </c>
      <c r="B109" s="36" t="s">
        <v>43</v>
      </c>
      <c r="C109" s="3" t="s">
        <v>82</v>
      </c>
      <c r="D109" s="5">
        <v>0.41</v>
      </c>
      <c r="E109" s="5">
        <v>0.41</v>
      </c>
      <c r="F109" s="15">
        <f>F110</f>
        <v>0.333</v>
      </c>
      <c r="G109" s="15">
        <f>G110</f>
        <v>0.538</v>
      </c>
      <c r="H109" s="15">
        <f>H110</f>
        <v>0.538</v>
      </c>
      <c r="I109" s="15">
        <f>I110</f>
        <v>0.538</v>
      </c>
      <c r="J109" s="15">
        <f>J110</f>
        <v>0.538</v>
      </c>
      <c r="K109" s="36"/>
    </row>
    <row r="110" spans="1:11" ht="21" customHeight="1">
      <c r="A110" s="36"/>
      <c r="B110" s="36"/>
      <c r="C110" s="1" t="s">
        <v>1</v>
      </c>
      <c r="D110" s="16">
        <v>0.41</v>
      </c>
      <c r="E110" s="16">
        <v>0.41</v>
      </c>
      <c r="F110" s="17">
        <v>0.333</v>
      </c>
      <c r="G110" s="17">
        <v>0.538</v>
      </c>
      <c r="H110" s="17">
        <v>0.538</v>
      </c>
      <c r="I110" s="17">
        <v>0.538</v>
      </c>
      <c r="J110" s="17">
        <v>0.538</v>
      </c>
      <c r="K110" s="36"/>
    </row>
    <row r="111" spans="1:11" ht="17.25" customHeight="1">
      <c r="A111" s="36" t="s">
        <v>5</v>
      </c>
      <c r="B111" s="36" t="s">
        <v>74</v>
      </c>
      <c r="C111" s="3" t="s">
        <v>82</v>
      </c>
      <c r="D111" s="5">
        <v>0.23</v>
      </c>
      <c r="E111" s="5">
        <v>0.23</v>
      </c>
      <c r="F111" s="15">
        <f>F112</f>
        <v>0.371</v>
      </c>
      <c r="G111" s="15">
        <f>G112</f>
        <v>0.371</v>
      </c>
      <c r="H111" s="15">
        <f>H112</f>
        <v>0.371</v>
      </c>
      <c r="I111" s="15">
        <f>I112</f>
        <v>0.371</v>
      </c>
      <c r="J111" s="15">
        <f>J112</f>
        <v>0.371</v>
      </c>
      <c r="K111" s="36"/>
    </row>
    <row r="112" spans="1:11" ht="19.5" customHeight="1">
      <c r="A112" s="36"/>
      <c r="B112" s="39"/>
      <c r="C112" s="1" t="s">
        <v>1</v>
      </c>
      <c r="D112" s="16">
        <v>0.23</v>
      </c>
      <c r="E112" s="16">
        <v>0.23</v>
      </c>
      <c r="F112" s="17">
        <v>0.371</v>
      </c>
      <c r="G112" s="17">
        <v>0.371</v>
      </c>
      <c r="H112" s="17">
        <v>0.371</v>
      </c>
      <c r="I112" s="17">
        <v>0.371</v>
      </c>
      <c r="J112" s="17">
        <v>0.371</v>
      </c>
      <c r="K112" s="36"/>
    </row>
    <row r="113" spans="1:11" ht="18.75" customHeight="1">
      <c r="A113" s="36" t="s">
        <v>6</v>
      </c>
      <c r="B113" s="36" t="s">
        <v>44</v>
      </c>
      <c r="C113" s="21" t="s">
        <v>82</v>
      </c>
      <c r="D113" s="5">
        <v>1.041</v>
      </c>
      <c r="E113" s="5">
        <v>1.041</v>
      </c>
      <c r="F113" s="15">
        <f>F114</f>
        <v>1.1</v>
      </c>
      <c r="G113" s="15">
        <f>G114</f>
        <v>1.12</v>
      </c>
      <c r="H113" s="15">
        <f>H114</f>
        <v>1.12</v>
      </c>
      <c r="I113" s="15">
        <f>I114</f>
        <v>1.12</v>
      </c>
      <c r="J113" s="15">
        <f>J114</f>
        <v>1.12</v>
      </c>
      <c r="K113" s="36"/>
    </row>
    <row r="114" spans="1:11" ht="15" customHeight="1">
      <c r="A114" s="36"/>
      <c r="B114" s="39"/>
      <c r="C114" s="1" t="s">
        <v>1</v>
      </c>
      <c r="D114" s="16">
        <v>0.8</v>
      </c>
      <c r="E114" s="16">
        <v>0.8</v>
      </c>
      <c r="F114" s="17">
        <v>1.1</v>
      </c>
      <c r="G114" s="17">
        <v>1.12</v>
      </c>
      <c r="H114" s="17">
        <v>1.12</v>
      </c>
      <c r="I114" s="17">
        <v>1.12</v>
      </c>
      <c r="J114" s="17">
        <v>1.12</v>
      </c>
      <c r="K114" s="36"/>
    </row>
    <row r="115" spans="1:11" ht="15.75" customHeight="1">
      <c r="A115" s="36" t="s">
        <v>48</v>
      </c>
      <c r="B115" s="36" t="s">
        <v>139</v>
      </c>
      <c r="C115" s="3" t="s">
        <v>82</v>
      </c>
      <c r="D115" s="5">
        <v>3.6</v>
      </c>
      <c r="E115" s="5">
        <v>3.6</v>
      </c>
      <c r="F115" s="5">
        <f>SUM(F116:F116)</f>
        <v>6.998</v>
      </c>
      <c r="G115" s="5">
        <f>SUM(G116:G116)</f>
        <v>4</v>
      </c>
      <c r="H115" s="5">
        <f>SUM(H116:H116)</f>
        <v>15</v>
      </c>
      <c r="I115" s="5">
        <f>SUM(I116:I116)</f>
        <v>17.66</v>
      </c>
      <c r="J115" s="5">
        <f>SUM(J116:J116)</f>
        <v>17.66</v>
      </c>
      <c r="K115" s="36"/>
    </row>
    <row r="116" spans="1:11" ht="15.75" customHeight="1">
      <c r="A116" s="38"/>
      <c r="B116" s="38"/>
      <c r="C116" s="1" t="s">
        <v>1</v>
      </c>
      <c r="D116" s="5"/>
      <c r="E116" s="5"/>
      <c r="F116" s="16">
        <v>6.998</v>
      </c>
      <c r="G116" s="16">
        <v>4</v>
      </c>
      <c r="H116" s="16">
        <v>15</v>
      </c>
      <c r="I116" s="16">
        <v>17.66</v>
      </c>
      <c r="J116" s="16">
        <v>17.66</v>
      </c>
      <c r="K116" s="36"/>
    </row>
    <row r="117" spans="1:11" ht="15.75" customHeight="1">
      <c r="A117" s="37" t="s">
        <v>218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21.75" customHeight="1">
      <c r="A118" s="36" t="s">
        <v>7</v>
      </c>
      <c r="B118" s="36" t="s">
        <v>91</v>
      </c>
      <c r="C118" s="3" t="s">
        <v>82</v>
      </c>
      <c r="D118" s="19">
        <v>0</v>
      </c>
      <c r="E118" s="19">
        <v>0</v>
      </c>
      <c r="F118" s="5">
        <f>F119</f>
        <v>0.009</v>
      </c>
      <c r="G118" s="5">
        <f>G119</f>
        <v>0.009</v>
      </c>
      <c r="H118" s="5">
        <f>H119</f>
        <v>0.009</v>
      </c>
      <c r="I118" s="5">
        <f>I119</f>
        <v>0.009</v>
      </c>
      <c r="J118" s="5">
        <f>J119</f>
        <v>0.009</v>
      </c>
      <c r="K118" s="36" t="s">
        <v>165</v>
      </c>
    </row>
    <row r="119" spans="1:11" ht="17.25" customHeight="1">
      <c r="A119" s="36"/>
      <c r="B119" s="39"/>
      <c r="C119" s="1" t="s">
        <v>1</v>
      </c>
      <c r="D119" s="20">
        <v>0</v>
      </c>
      <c r="E119" s="20">
        <v>0</v>
      </c>
      <c r="F119" s="16">
        <v>0.009</v>
      </c>
      <c r="G119" s="16">
        <v>0.009</v>
      </c>
      <c r="H119" s="16">
        <v>0.009</v>
      </c>
      <c r="I119" s="16">
        <v>0.009</v>
      </c>
      <c r="J119" s="16">
        <v>0.009</v>
      </c>
      <c r="K119" s="36"/>
    </row>
    <row r="120" spans="1:11" ht="13.5" customHeight="1">
      <c r="A120" s="1"/>
      <c r="B120" s="4"/>
      <c r="C120" s="3" t="s">
        <v>22</v>
      </c>
      <c r="D120" s="5" t="e">
        <f>SUM(D103,D107,D109,D111,D113,D115,#REF!,#REF!,#REF!,#REF!,D118)</f>
        <v>#REF!</v>
      </c>
      <c r="E120" s="5" t="e">
        <f>SUM(E103,E107,E109,E111,E113,E115,#REF!,#REF!,#REF!,#REF!,E118)</f>
        <v>#REF!</v>
      </c>
      <c r="F120" s="5">
        <f>F103+F107+F109+F111+F113+F115+F118</f>
        <v>9.600000000000001</v>
      </c>
      <c r="G120" s="5">
        <f>G103+G107+G109+G111+G113+G115+G118</f>
        <v>6.702</v>
      </c>
      <c r="H120" s="5">
        <f>H103+H107+H109+H111+H113+H115+H118</f>
        <v>17.702</v>
      </c>
      <c r="I120" s="5">
        <f>I103+I107+I109+I111+I113+I115+I118</f>
        <v>20.362000000000002</v>
      </c>
      <c r="J120" s="5">
        <f>J103+J107+J109+J111+J113+J115+J118</f>
        <v>20.362000000000002</v>
      </c>
      <c r="K120" s="1"/>
    </row>
    <row r="121" spans="1:11" ht="15" customHeight="1">
      <c r="A121" s="1"/>
      <c r="B121" s="4"/>
      <c r="C121" s="3" t="s">
        <v>1</v>
      </c>
      <c r="D121" s="5" t="e">
        <f>SUM(D106,D108,D110,D112,D114,#REF!,#REF!,#REF!,#REF!,D119)</f>
        <v>#REF!</v>
      </c>
      <c r="E121" s="5" t="e">
        <f>SUM(E106,E108,E110,E112,E114,#REF!,#REF!,#REF!,#REF!,E119)</f>
        <v>#REF!</v>
      </c>
      <c r="F121" s="5">
        <f>F106+F108+F110+F112+F114+F116+F119</f>
        <v>9.600000000000001</v>
      </c>
      <c r="G121" s="5">
        <f>G106+G108+G110+G112+G114+G116+G119</f>
        <v>6.702</v>
      </c>
      <c r="H121" s="5">
        <f>H106+H108+H110+H112+H114+H116+H119</f>
        <v>17.702</v>
      </c>
      <c r="I121" s="5">
        <f>I106+I108+I110+I112+I114+I116+I119</f>
        <v>20.362000000000002</v>
      </c>
      <c r="J121" s="5">
        <f>J106+J108+J110+J112+J114+J116+J119</f>
        <v>20.362000000000002</v>
      </c>
      <c r="K121" s="1"/>
    </row>
    <row r="122" spans="1:11" ht="12.75" customHeight="1">
      <c r="A122" s="1"/>
      <c r="B122" s="4"/>
      <c r="C122" s="3"/>
      <c r="D122" s="5"/>
      <c r="E122" s="5"/>
      <c r="F122" s="5"/>
      <c r="G122" s="5"/>
      <c r="H122" s="5"/>
      <c r="I122" s="5"/>
      <c r="J122" s="5"/>
      <c r="K122" s="1"/>
    </row>
    <row r="123" spans="1:11" ht="18" customHeight="1">
      <c r="A123" s="37" t="s">
        <v>210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 customHeight="1">
      <c r="A124" s="43" t="s">
        <v>157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 customHeight="1">
      <c r="A125" s="36" t="s">
        <v>0</v>
      </c>
      <c r="B125" s="36" t="s">
        <v>46</v>
      </c>
      <c r="C125" s="3" t="s">
        <v>82</v>
      </c>
      <c r="D125" s="19">
        <v>0</v>
      </c>
      <c r="E125" s="19">
        <v>0</v>
      </c>
      <c r="F125" s="24">
        <f>F126</f>
        <v>0</v>
      </c>
      <c r="G125" s="15">
        <f>G126</f>
        <v>0.006</v>
      </c>
      <c r="H125" s="15">
        <f>H126</f>
        <v>0.006</v>
      </c>
      <c r="I125" s="15">
        <f>I126</f>
        <v>0.006</v>
      </c>
      <c r="J125" s="15">
        <f>J126</f>
        <v>0.006</v>
      </c>
      <c r="K125" s="36" t="s">
        <v>244</v>
      </c>
    </row>
    <row r="126" spans="1:11" ht="15" customHeight="1">
      <c r="A126" s="36"/>
      <c r="B126" s="39"/>
      <c r="C126" s="1" t="s">
        <v>40</v>
      </c>
      <c r="D126" s="20">
        <v>0</v>
      </c>
      <c r="E126" s="20">
        <v>0</v>
      </c>
      <c r="F126" s="25">
        <v>0</v>
      </c>
      <c r="G126" s="17">
        <v>0.006</v>
      </c>
      <c r="H126" s="17">
        <v>0.006</v>
      </c>
      <c r="I126" s="17">
        <v>0.006</v>
      </c>
      <c r="J126" s="17">
        <v>0.006</v>
      </c>
      <c r="K126" s="36"/>
    </row>
    <row r="127" spans="1:11" ht="15" customHeight="1">
      <c r="A127" s="36" t="s">
        <v>3</v>
      </c>
      <c r="B127" s="36" t="s">
        <v>47</v>
      </c>
      <c r="C127" s="3" t="s">
        <v>82</v>
      </c>
      <c r="D127" s="5">
        <v>0.041</v>
      </c>
      <c r="E127" s="5">
        <v>0.041</v>
      </c>
      <c r="F127" s="5">
        <f>F128</f>
        <v>0.06</v>
      </c>
      <c r="G127" s="5">
        <f>G128</f>
        <v>0.054</v>
      </c>
      <c r="H127" s="5">
        <f>H128</f>
        <v>0.054</v>
      </c>
      <c r="I127" s="5">
        <f>I128</f>
        <v>0.054</v>
      </c>
      <c r="J127" s="5">
        <f>J128</f>
        <v>0.054</v>
      </c>
      <c r="K127" s="36"/>
    </row>
    <row r="128" spans="1:11" ht="15" customHeight="1">
      <c r="A128" s="36"/>
      <c r="B128" s="39"/>
      <c r="C128" s="1" t="s">
        <v>1</v>
      </c>
      <c r="D128" s="16">
        <v>0.041</v>
      </c>
      <c r="E128" s="16">
        <v>0.041</v>
      </c>
      <c r="F128" s="16">
        <v>0.06</v>
      </c>
      <c r="G128" s="16">
        <v>0.054</v>
      </c>
      <c r="H128" s="16">
        <v>0.054</v>
      </c>
      <c r="I128" s="16">
        <v>0.054</v>
      </c>
      <c r="J128" s="16">
        <v>0.054</v>
      </c>
      <c r="K128" s="36"/>
    </row>
    <row r="129" spans="1:11" ht="13.5" customHeight="1">
      <c r="A129" s="37" t="s">
        <v>166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8" customHeight="1">
      <c r="A130" s="3"/>
      <c r="B130" s="1"/>
      <c r="C130" s="3" t="s">
        <v>82</v>
      </c>
      <c r="D130" s="3">
        <v>0.199</v>
      </c>
      <c r="E130" s="3">
        <v>0.177</v>
      </c>
      <c r="F130" s="3">
        <f>F131+F132</f>
        <v>0.214</v>
      </c>
      <c r="G130" s="3">
        <f>G131+G132</f>
        <v>0.27</v>
      </c>
      <c r="H130" s="3">
        <f>H131+H132</f>
        <v>0.278</v>
      </c>
      <c r="I130" s="3">
        <f>I131+I132</f>
        <v>0.28400000000000003</v>
      </c>
      <c r="J130" s="3">
        <f>J131+J132</f>
        <v>0.28400000000000003</v>
      </c>
      <c r="K130" s="1"/>
    </row>
    <row r="131" spans="1:11" ht="15" customHeight="1">
      <c r="A131" s="1"/>
      <c r="B131" s="4"/>
      <c r="C131" s="1" t="s">
        <v>1</v>
      </c>
      <c r="D131" s="22">
        <v>0.127</v>
      </c>
      <c r="E131" s="22">
        <v>0.105</v>
      </c>
      <c r="F131" s="4">
        <v>0.121</v>
      </c>
      <c r="G131" s="17">
        <v>0.17</v>
      </c>
      <c r="H131" s="17">
        <v>0.17</v>
      </c>
      <c r="I131" s="17">
        <v>0.17</v>
      </c>
      <c r="J131" s="17">
        <v>0.17</v>
      </c>
      <c r="K131" s="1"/>
    </row>
    <row r="132" spans="1:11" ht="26.25" customHeight="1">
      <c r="A132" s="1"/>
      <c r="B132" s="4"/>
      <c r="C132" s="1" t="s">
        <v>15</v>
      </c>
      <c r="D132" s="22">
        <v>0.072</v>
      </c>
      <c r="E132" s="22">
        <v>0.072</v>
      </c>
      <c r="F132" s="4">
        <v>0.093</v>
      </c>
      <c r="G132" s="17">
        <v>0.1</v>
      </c>
      <c r="H132" s="4">
        <v>0.108</v>
      </c>
      <c r="I132" s="4">
        <v>0.114</v>
      </c>
      <c r="J132" s="4">
        <v>0.114</v>
      </c>
      <c r="K132" s="1"/>
    </row>
    <row r="133" spans="1:11" ht="12.75" customHeight="1">
      <c r="A133" s="37" t="s">
        <v>158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</row>
    <row r="134" spans="1:11" ht="18" customHeight="1">
      <c r="A134" s="3"/>
      <c r="B134" s="1"/>
      <c r="C134" s="3" t="s">
        <v>82</v>
      </c>
      <c r="D134" s="3">
        <v>0.275</v>
      </c>
      <c r="E134" s="3">
        <v>0.275</v>
      </c>
      <c r="F134" s="5">
        <f>F135+F136</f>
        <v>0.558</v>
      </c>
      <c r="G134" s="5">
        <f>G135+G136</f>
        <v>0.434</v>
      </c>
      <c r="H134" s="5">
        <f>H135+H136</f>
        <v>0.34400000000000003</v>
      </c>
      <c r="I134" s="5">
        <f>I135+I136</f>
        <v>0.34400000000000003</v>
      </c>
      <c r="J134" s="5">
        <f>J135+J136</f>
        <v>0.34400000000000003</v>
      </c>
      <c r="K134" s="36" t="s">
        <v>103</v>
      </c>
    </row>
    <row r="135" spans="1:11" ht="15" customHeight="1">
      <c r="A135" s="1"/>
      <c r="B135" s="4"/>
      <c r="C135" s="1" t="s">
        <v>1</v>
      </c>
      <c r="D135" s="22">
        <v>0.213</v>
      </c>
      <c r="E135" s="22">
        <v>0.213</v>
      </c>
      <c r="F135" s="4">
        <v>0.542</v>
      </c>
      <c r="G135" s="17">
        <v>0.414</v>
      </c>
      <c r="H135" s="17">
        <v>0.324</v>
      </c>
      <c r="I135" s="17">
        <v>0.324</v>
      </c>
      <c r="J135" s="17">
        <v>0.324</v>
      </c>
      <c r="K135" s="36"/>
    </row>
    <row r="136" spans="1:11" ht="26.25" customHeight="1">
      <c r="A136" s="1"/>
      <c r="B136" s="4"/>
      <c r="C136" s="1" t="s">
        <v>15</v>
      </c>
      <c r="D136" s="22">
        <v>0.062</v>
      </c>
      <c r="E136" s="22">
        <v>0.062</v>
      </c>
      <c r="F136" s="17">
        <v>0.016</v>
      </c>
      <c r="G136" s="17">
        <v>0.02</v>
      </c>
      <c r="H136" s="17">
        <v>0.02</v>
      </c>
      <c r="I136" s="17">
        <v>0.02</v>
      </c>
      <c r="J136" s="17">
        <v>0.02</v>
      </c>
      <c r="K136" s="36"/>
    </row>
    <row r="137" spans="1:11" ht="12.75" customHeight="1">
      <c r="A137" s="37" t="s">
        <v>159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1:11" ht="15" customHeight="1">
      <c r="A138" s="3"/>
      <c r="B138" s="1"/>
      <c r="C138" s="3" t="s">
        <v>82</v>
      </c>
      <c r="D138" s="5">
        <v>1.06</v>
      </c>
      <c r="E138" s="3">
        <v>0.624</v>
      </c>
      <c r="F138" s="5">
        <f>F139+F140</f>
        <v>1.95</v>
      </c>
      <c r="G138" s="5">
        <f>G139+G140</f>
        <v>2.8200000000000003</v>
      </c>
      <c r="H138" s="3">
        <f>H139+H140</f>
        <v>5.273000000000001</v>
      </c>
      <c r="I138" s="3">
        <f>I139+I140</f>
        <v>1.823</v>
      </c>
      <c r="J138" s="3">
        <f>J139+J140</f>
        <v>1.823</v>
      </c>
      <c r="K138" s="36" t="s">
        <v>104</v>
      </c>
    </row>
    <row r="139" spans="1:11" ht="15.75" customHeight="1">
      <c r="A139" s="1"/>
      <c r="B139" s="4"/>
      <c r="C139" s="1" t="s">
        <v>1</v>
      </c>
      <c r="D139" s="22">
        <v>0.939</v>
      </c>
      <c r="E139" s="22">
        <v>0.503</v>
      </c>
      <c r="F139" s="4">
        <v>1.492</v>
      </c>
      <c r="G139" s="4">
        <v>2.342</v>
      </c>
      <c r="H139" s="4">
        <v>4.732</v>
      </c>
      <c r="I139" s="4">
        <v>1.282</v>
      </c>
      <c r="J139" s="4">
        <v>1.282</v>
      </c>
      <c r="K139" s="36"/>
    </row>
    <row r="140" spans="1:11" ht="25.5" customHeight="1">
      <c r="A140" s="1"/>
      <c r="B140" s="4"/>
      <c r="C140" s="1" t="s">
        <v>15</v>
      </c>
      <c r="D140" s="22">
        <v>0.121</v>
      </c>
      <c r="E140" s="22">
        <v>0.121</v>
      </c>
      <c r="F140" s="4">
        <v>0.458</v>
      </c>
      <c r="G140" s="4">
        <v>0.478</v>
      </c>
      <c r="H140" s="4">
        <v>0.541</v>
      </c>
      <c r="I140" s="4">
        <v>0.541</v>
      </c>
      <c r="J140" s="4">
        <v>0.541</v>
      </c>
      <c r="K140" s="36"/>
    </row>
    <row r="141" spans="1:11" ht="17.25" customHeight="1">
      <c r="A141" s="37" t="s">
        <v>226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ht="17.25" customHeight="1">
      <c r="A142" s="3"/>
      <c r="B142" s="1"/>
      <c r="C142" s="3" t="s">
        <v>82</v>
      </c>
      <c r="D142" s="3">
        <v>1.387</v>
      </c>
      <c r="E142" s="3">
        <v>1.387</v>
      </c>
      <c r="F142" s="15">
        <f>F143</f>
        <v>1.769</v>
      </c>
      <c r="G142" s="15">
        <f>G143</f>
        <v>2</v>
      </c>
      <c r="H142" s="15">
        <f>H143</f>
        <v>2</v>
      </c>
      <c r="I142" s="15">
        <f>I143</f>
        <v>2</v>
      </c>
      <c r="J142" s="15">
        <f>J143</f>
        <v>2</v>
      </c>
      <c r="K142" s="1"/>
    </row>
    <row r="143" spans="1:11" ht="16.5" customHeight="1">
      <c r="A143" s="1"/>
      <c r="B143" s="4"/>
      <c r="C143" s="1" t="s">
        <v>1</v>
      </c>
      <c r="D143" s="22">
        <v>1.387</v>
      </c>
      <c r="E143" s="22">
        <v>1.387</v>
      </c>
      <c r="F143" s="17">
        <v>1.769</v>
      </c>
      <c r="G143" s="17">
        <v>2</v>
      </c>
      <c r="H143" s="17">
        <v>2</v>
      </c>
      <c r="I143" s="17">
        <v>2</v>
      </c>
      <c r="J143" s="17">
        <v>2</v>
      </c>
      <c r="K143" s="1"/>
    </row>
    <row r="144" spans="1:11" ht="15.75" customHeight="1">
      <c r="A144" s="37" t="s">
        <v>160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1:11" s="8" customFormat="1" ht="16.5" customHeight="1">
      <c r="A145" s="3"/>
      <c r="B145" s="1"/>
      <c r="C145" s="3" t="s">
        <v>82</v>
      </c>
      <c r="D145" s="3">
        <v>0.088</v>
      </c>
      <c r="E145" s="3">
        <v>0.088</v>
      </c>
      <c r="F145" s="5">
        <f>F146+F147</f>
        <v>0.061</v>
      </c>
      <c r="G145" s="5">
        <f>G146+G147</f>
        <v>0.127</v>
      </c>
      <c r="H145" s="5">
        <f>H146+H147</f>
        <v>0.187</v>
      </c>
      <c r="I145" s="5">
        <f>I146+I147</f>
        <v>0.193</v>
      </c>
      <c r="J145" s="5">
        <f>J146+J147</f>
        <v>0.193</v>
      </c>
      <c r="K145" s="1"/>
    </row>
    <row r="146" spans="1:11" ht="15.75" customHeight="1">
      <c r="A146" s="1"/>
      <c r="B146" s="4"/>
      <c r="C146" s="1" t="s">
        <v>1</v>
      </c>
      <c r="D146" s="22">
        <v>0.024</v>
      </c>
      <c r="E146" s="22">
        <v>0.024</v>
      </c>
      <c r="F146" s="4">
        <v>0.024</v>
      </c>
      <c r="G146" s="4">
        <v>0.027</v>
      </c>
      <c r="H146" s="4">
        <v>0.027</v>
      </c>
      <c r="I146" s="4">
        <v>0.027</v>
      </c>
      <c r="J146" s="4">
        <v>0.027</v>
      </c>
      <c r="K146" s="1"/>
    </row>
    <row r="147" spans="1:11" ht="27.75" customHeight="1">
      <c r="A147" s="1"/>
      <c r="B147" s="4"/>
      <c r="C147" s="1" t="s">
        <v>15</v>
      </c>
      <c r="D147" s="22">
        <v>0.064</v>
      </c>
      <c r="E147" s="22">
        <v>0.064</v>
      </c>
      <c r="F147" s="17">
        <v>0.037</v>
      </c>
      <c r="G147" s="17">
        <v>0.1</v>
      </c>
      <c r="H147" s="17">
        <v>0.16</v>
      </c>
      <c r="I147" s="17">
        <v>0.166</v>
      </c>
      <c r="J147" s="17">
        <v>0.166</v>
      </c>
      <c r="K147" s="1"/>
    </row>
    <row r="148" spans="1:11" ht="15" customHeight="1">
      <c r="A148" s="1"/>
      <c r="B148" s="4"/>
      <c r="C148" s="3" t="s">
        <v>22</v>
      </c>
      <c r="D148" s="5" t="e">
        <f>SUM(D125,D127,#REF!,#REF!,D130,D134,D138,D142,D145)</f>
        <v>#REF!</v>
      </c>
      <c r="E148" s="5" t="e">
        <f>SUM(E125,E127,#REF!,#REF!,E130,E134,E138,E142,E145)</f>
        <v>#REF!</v>
      </c>
      <c r="F148" s="5">
        <f>F125+F127+F130+F134+F138+F142+F145</f>
        <v>4.612</v>
      </c>
      <c r="G148" s="5">
        <f>G125+G127+G130+G134+G138+G142+G145</f>
        <v>5.711</v>
      </c>
      <c r="H148" s="5">
        <f>H125+H127+H130+H134+H138+H142+H145</f>
        <v>8.142000000000001</v>
      </c>
      <c r="I148" s="5">
        <f>I125+I127+I130+I134+I138+I142+I145</f>
        <v>4.704</v>
      </c>
      <c r="J148" s="5">
        <f>J125+J127+J130+J134+J138+J142+J145</f>
        <v>4.704</v>
      </c>
      <c r="K148" s="1"/>
    </row>
    <row r="149" spans="1:11" ht="13.5" customHeight="1">
      <c r="A149" s="1"/>
      <c r="B149" s="4"/>
      <c r="C149" s="3" t="s">
        <v>40</v>
      </c>
      <c r="D149" s="19">
        <f>SUM(D126)</f>
        <v>0</v>
      </c>
      <c r="E149" s="19">
        <f>SUM(E126)</f>
        <v>0</v>
      </c>
      <c r="F149" s="19">
        <f>F126</f>
        <v>0</v>
      </c>
      <c r="G149" s="5">
        <f>G126</f>
        <v>0.006</v>
      </c>
      <c r="H149" s="5">
        <f>H126</f>
        <v>0.006</v>
      </c>
      <c r="I149" s="5">
        <f>I126</f>
        <v>0.006</v>
      </c>
      <c r="J149" s="5">
        <f>J126</f>
        <v>0.006</v>
      </c>
      <c r="K149" s="1"/>
    </row>
    <row r="150" spans="1:11" ht="15" customHeight="1">
      <c r="A150" s="1"/>
      <c r="B150" s="4"/>
      <c r="C150" s="3" t="s">
        <v>1</v>
      </c>
      <c r="D150" s="5" t="e">
        <f>SUM(D128,#REF!,D131,D135,D139,D143,D146)</f>
        <v>#REF!</v>
      </c>
      <c r="E150" s="5" t="e">
        <f>SUM(E128,#REF!,E131,E135,E139,E143,E146)</f>
        <v>#REF!</v>
      </c>
      <c r="F150" s="5">
        <f>F128+F131+F135+F139+F143+F146</f>
        <v>4.008</v>
      </c>
      <c r="G150" s="5">
        <f>G128+G131+G135+G139+G143+G146</f>
        <v>5.007000000000001</v>
      </c>
      <c r="H150" s="5">
        <f>H128+H131+H135+H139+H143+H146</f>
        <v>7.307</v>
      </c>
      <c r="I150" s="5">
        <f>I128+I131+I135+I139+I143+I146</f>
        <v>3.857</v>
      </c>
      <c r="J150" s="5">
        <f>J128+J131+J135+J139+J143+J146</f>
        <v>3.857</v>
      </c>
      <c r="K150" s="1"/>
    </row>
    <row r="151" spans="1:11" ht="25.5" customHeight="1">
      <c r="A151" s="1"/>
      <c r="B151" s="4"/>
      <c r="C151" s="3" t="s">
        <v>15</v>
      </c>
      <c r="D151" s="5" t="e">
        <f>SUM(#REF!,D132,D136,D140,D147)</f>
        <v>#REF!</v>
      </c>
      <c r="E151" s="5" t="e">
        <f>SUM(#REF!,E132,E136,E140,E147)</f>
        <v>#REF!</v>
      </c>
      <c r="F151" s="5">
        <f>F132+F136+F140+F147</f>
        <v>0.6040000000000001</v>
      </c>
      <c r="G151" s="5">
        <f>G132+G136+G140+G147</f>
        <v>0.698</v>
      </c>
      <c r="H151" s="5">
        <f>H132+H136+H140+H147</f>
        <v>0.8290000000000001</v>
      </c>
      <c r="I151" s="5">
        <f>I132+I136+I140+I147</f>
        <v>0.8410000000000001</v>
      </c>
      <c r="J151" s="5">
        <f>J132+J136+J140+J147</f>
        <v>0.8410000000000001</v>
      </c>
      <c r="K151" s="1"/>
    </row>
    <row r="152" spans="1:11" ht="14.25" customHeight="1">
      <c r="A152" s="1"/>
      <c r="B152" s="4"/>
      <c r="C152" s="3"/>
      <c r="D152" s="5"/>
      <c r="E152" s="5"/>
      <c r="F152" s="21"/>
      <c r="G152" s="21"/>
      <c r="H152" s="21"/>
      <c r="I152" s="21"/>
      <c r="J152" s="21"/>
      <c r="K152" s="1"/>
    </row>
    <row r="153" spans="1:11" ht="15.75" customHeight="1">
      <c r="A153" s="37" t="s">
        <v>214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</row>
    <row r="154" spans="1:11" ht="12.75" customHeight="1">
      <c r="A154" s="37" t="s">
        <v>228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1:11" ht="15.75" customHeight="1">
      <c r="A155" s="36" t="s">
        <v>0</v>
      </c>
      <c r="B155" s="36" t="s">
        <v>120</v>
      </c>
      <c r="C155" s="3" t="s">
        <v>82</v>
      </c>
      <c r="D155" s="5">
        <v>0.003</v>
      </c>
      <c r="E155" s="5">
        <v>0.003</v>
      </c>
      <c r="F155" s="15">
        <f>F156</f>
        <v>0.017</v>
      </c>
      <c r="G155" s="15"/>
      <c r="H155" s="15"/>
      <c r="I155" s="15"/>
      <c r="J155" s="15"/>
      <c r="K155" s="36"/>
    </row>
    <row r="156" spans="1:11" ht="15.75" customHeight="1">
      <c r="A156" s="36"/>
      <c r="B156" s="36"/>
      <c r="C156" s="1" t="s">
        <v>1</v>
      </c>
      <c r="D156" s="16">
        <v>0.003</v>
      </c>
      <c r="E156" s="16">
        <v>0.003</v>
      </c>
      <c r="F156" s="17">
        <v>0.017</v>
      </c>
      <c r="G156" s="17"/>
      <c r="H156" s="17"/>
      <c r="I156" s="17"/>
      <c r="J156" s="17"/>
      <c r="K156" s="36"/>
    </row>
    <row r="157" spans="1:11" ht="15.75" customHeight="1">
      <c r="A157" s="36" t="s">
        <v>3</v>
      </c>
      <c r="B157" s="36" t="s">
        <v>227</v>
      </c>
      <c r="C157" s="3" t="s">
        <v>82</v>
      </c>
      <c r="D157" s="16"/>
      <c r="E157" s="16"/>
      <c r="F157" s="5">
        <v>26.8</v>
      </c>
      <c r="G157" s="19"/>
      <c r="H157" s="19"/>
      <c r="I157" s="19"/>
      <c r="J157" s="19"/>
      <c r="K157" s="36"/>
    </row>
    <row r="158" spans="1:11" ht="15.75" customHeight="1">
      <c r="A158" s="36"/>
      <c r="B158" s="36"/>
      <c r="C158" s="1" t="s">
        <v>1</v>
      </c>
      <c r="D158" s="16"/>
      <c r="E158" s="16"/>
      <c r="F158" s="16">
        <v>26.8</v>
      </c>
      <c r="G158" s="20"/>
      <c r="H158" s="20"/>
      <c r="I158" s="20"/>
      <c r="J158" s="20"/>
      <c r="K158" s="36"/>
    </row>
    <row r="159" spans="1:11" ht="20.25" customHeight="1">
      <c r="A159" s="36" t="s">
        <v>4</v>
      </c>
      <c r="B159" s="36" t="s">
        <v>229</v>
      </c>
      <c r="C159" s="3" t="s">
        <v>82</v>
      </c>
      <c r="D159" s="5"/>
      <c r="E159" s="5"/>
      <c r="F159" s="5">
        <v>0.004</v>
      </c>
      <c r="G159" s="5"/>
      <c r="H159" s="5"/>
      <c r="I159" s="5"/>
      <c r="J159" s="5"/>
      <c r="K159" s="36"/>
    </row>
    <row r="160" spans="1:11" ht="18.75" customHeight="1">
      <c r="A160" s="36"/>
      <c r="B160" s="38"/>
      <c r="C160" s="4" t="s">
        <v>1</v>
      </c>
      <c r="D160" s="4"/>
      <c r="E160" s="4"/>
      <c r="F160" s="16">
        <v>0.004</v>
      </c>
      <c r="G160" s="16"/>
      <c r="H160" s="16"/>
      <c r="I160" s="16"/>
      <c r="J160" s="16"/>
      <c r="K160" s="36"/>
    </row>
    <row r="161" spans="1:11" ht="18.75" customHeight="1">
      <c r="A161" s="36" t="s">
        <v>5</v>
      </c>
      <c r="B161" s="36" t="s">
        <v>270</v>
      </c>
      <c r="C161" s="3" t="s">
        <v>82</v>
      </c>
      <c r="D161" s="5"/>
      <c r="E161" s="5"/>
      <c r="F161" s="21">
        <v>0.012</v>
      </c>
      <c r="G161" s="5"/>
      <c r="H161" s="5"/>
      <c r="I161" s="5"/>
      <c r="J161" s="5"/>
      <c r="K161" s="1"/>
    </row>
    <row r="162" spans="1:11" ht="18.75" customHeight="1">
      <c r="A162" s="36"/>
      <c r="B162" s="38"/>
      <c r="C162" s="4" t="s">
        <v>1</v>
      </c>
      <c r="D162" s="4"/>
      <c r="E162" s="4"/>
      <c r="F162" s="4">
        <v>0.012</v>
      </c>
      <c r="G162" s="16"/>
      <c r="H162" s="16"/>
      <c r="I162" s="16"/>
      <c r="J162" s="16"/>
      <c r="K162" s="1"/>
    </row>
    <row r="163" spans="1:11" ht="18.75" customHeight="1">
      <c r="A163" s="36" t="s">
        <v>6</v>
      </c>
      <c r="B163" s="36" t="s">
        <v>271</v>
      </c>
      <c r="C163" s="3" t="s">
        <v>82</v>
      </c>
      <c r="D163" s="5"/>
      <c r="E163" s="5"/>
      <c r="F163" s="21">
        <v>0.328</v>
      </c>
      <c r="G163" s="5"/>
      <c r="H163" s="5"/>
      <c r="I163" s="5"/>
      <c r="J163" s="5"/>
      <c r="K163" s="1"/>
    </row>
    <row r="164" spans="1:11" ht="18.75" customHeight="1">
      <c r="A164" s="36"/>
      <c r="B164" s="38"/>
      <c r="C164" s="4" t="s">
        <v>1</v>
      </c>
      <c r="D164" s="4"/>
      <c r="E164" s="4"/>
      <c r="F164" s="4">
        <v>0.328</v>
      </c>
      <c r="G164" s="16"/>
      <c r="H164" s="16"/>
      <c r="I164" s="16"/>
      <c r="J164" s="16"/>
      <c r="K164" s="1"/>
    </row>
    <row r="165" spans="1:11" ht="18.75" customHeight="1">
      <c r="A165" s="37" t="s">
        <v>300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2" ht="18.75" customHeight="1">
      <c r="A166" s="36"/>
      <c r="B166" s="36"/>
      <c r="C166" s="3" t="s">
        <v>82</v>
      </c>
      <c r="D166" s="5">
        <v>0.001</v>
      </c>
      <c r="E166" s="5">
        <v>0.001</v>
      </c>
      <c r="F166" s="15">
        <f>F167</f>
        <v>0.5</v>
      </c>
      <c r="G166" s="15">
        <f>G167</f>
        <v>0.55</v>
      </c>
      <c r="H166" s="15">
        <f>H167</f>
        <v>0.55</v>
      </c>
      <c r="I166" s="15">
        <f>I167</f>
        <v>0.55</v>
      </c>
      <c r="J166" s="15">
        <f>J167</f>
        <v>0.55</v>
      </c>
      <c r="K166" s="36" t="s">
        <v>107</v>
      </c>
      <c r="L166" s="33"/>
    </row>
    <row r="167" spans="1:11" ht="23.25" customHeight="1">
      <c r="A167" s="36"/>
      <c r="B167" s="39"/>
      <c r="C167" s="1" t="s">
        <v>1</v>
      </c>
      <c r="D167" s="16">
        <v>0.001</v>
      </c>
      <c r="E167" s="16">
        <v>0.001</v>
      </c>
      <c r="F167" s="17">
        <v>0.5</v>
      </c>
      <c r="G167" s="17">
        <v>0.55</v>
      </c>
      <c r="H167" s="17">
        <v>0.55</v>
      </c>
      <c r="I167" s="17">
        <v>0.55</v>
      </c>
      <c r="J167" s="17">
        <v>0.55</v>
      </c>
      <c r="K167" s="36"/>
    </row>
    <row r="168" spans="1:11" ht="12.75" customHeight="1">
      <c r="A168" s="37" t="s">
        <v>150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ht="19.5" customHeight="1">
      <c r="A169" s="36"/>
      <c r="B169" s="36" t="s">
        <v>151</v>
      </c>
      <c r="C169" s="3" t="s">
        <v>82</v>
      </c>
      <c r="D169" s="3">
        <v>0.064</v>
      </c>
      <c r="E169" s="3">
        <v>0.064</v>
      </c>
      <c r="F169" s="21">
        <f>F170</f>
        <v>0.097</v>
      </c>
      <c r="G169" s="21">
        <f>G170</f>
        <v>0.131</v>
      </c>
      <c r="H169" s="21">
        <f>H170</f>
        <v>0.136</v>
      </c>
      <c r="I169" s="21">
        <f>I170</f>
        <v>0.12</v>
      </c>
      <c r="J169" s="21">
        <f>J170</f>
        <v>0.131</v>
      </c>
      <c r="K169" s="36" t="s">
        <v>121</v>
      </c>
    </row>
    <row r="170" spans="1:11" ht="16.5" customHeight="1">
      <c r="A170" s="36"/>
      <c r="B170" s="36"/>
      <c r="C170" s="1" t="s">
        <v>1</v>
      </c>
      <c r="D170" s="1">
        <v>0.064</v>
      </c>
      <c r="E170" s="1">
        <v>0.064</v>
      </c>
      <c r="F170" s="4">
        <v>0.097</v>
      </c>
      <c r="G170" s="4">
        <v>0.131</v>
      </c>
      <c r="H170" s="4">
        <v>0.136</v>
      </c>
      <c r="I170" s="4">
        <v>0.12</v>
      </c>
      <c r="J170" s="4">
        <v>0.131</v>
      </c>
      <c r="K170" s="36"/>
    </row>
    <row r="171" spans="1:11" ht="14.25" customHeight="1">
      <c r="A171" s="37" t="s">
        <v>334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ht="17.25" customHeight="1">
      <c r="A172" s="36"/>
      <c r="B172" s="36"/>
      <c r="C172" s="3" t="s">
        <v>82</v>
      </c>
      <c r="D172" s="3">
        <v>0.713</v>
      </c>
      <c r="E172" s="3">
        <v>0.713</v>
      </c>
      <c r="F172" s="3">
        <f>F173</f>
        <v>0.299</v>
      </c>
      <c r="G172" s="3">
        <f>G173</f>
        <v>0.191</v>
      </c>
      <c r="H172" s="3">
        <f>H173</f>
        <v>0.191</v>
      </c>
      <c r="I172" s="3">
        <f>I173</f>
        <v>0.191</v>
      </c>
      <c r="J172" s="3">
        <f>J173</f>
        <v>0.191</v>
      </c>
      <c r="K172" s="36" t="s">
        <v>306</v>
      </c>
    </row>
    <row r="173" spans="1:11" ht="24.75" customHeight="1">
      <c r="A173" s="36"/>
      <c r="B173" s="39"/>
      <c r="C173" s="1" t="s">
        <v>40</v>
      </c>
      <c r="D173" s="22">
        <v>0.219</v>
      </c>
      <c r="E173" s="22">
        <v>0.219</v>
      </c>
      <c r="F173" s="4">
        <v>0.299</v>
      </c>
      <c r="G173" s="4">
        <v>0.191</v>
      </c>
      <c r="H173" s="4">
        <v>0.191</v>
      </c>
      <c r="I173" s="4">
        <v>0.191</v>
      </c>
      <c r="J173" s="4">
        <v>0.191</v>
      </c>
      <c r="K173" s="36"/>
    </row>
    <row r="174" spans="1:11" ht="14.25" customHeight="1">
      <c r="A174" s="37" t="s">
        <v>298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ht="14.25" customHeight="1">
      <c r="A175" s="3"/>
      <c r="B175" s="3"/>
      <c r="C175" s="3" t="s">
        <v>82</v>
      </c>
      <c r="D175" s="3"/>
      <c r="E175" s="3"/>
      <c r="F175" s="5">
        <v>3.278</v>
      </c>
      <c r="G175" s="5">
        <v>0.55</v>
      </c>
      <c r="H175" s="5">
        <v>0.55</v>
      </c>
      <c r="I175" s="5">
        <v>0.55</v>
      </c>
      <c r="J175" s="5">
        <v>0.55</v>
      </c>
      <c r="K175" s="36" t="s">
        <v>297</v>
      </c>
    </row>
    <row r="176" spans="1:11" ht="25.5" customHeight="1">
      <c r="A176" s="3"/>
      <c r="B176" s="3"/>
      <c r="C176" s="4" t="s">
        <v>1</v>
      </c>
      <c r="D176" s="4"/>
      <c r="E176" s="4"/>
      <c r="F176" s="4">
        <v>3.278</v>
      </c>
      <c r="G176" s="17">
        <v>0.55</v>
      </c>
      <c r="H176" s="17">
        <v>0.55</v>
      </c>
      <c r="I176" s="17">
        <v>0.55</v>
      </c>
      <c r="J176" s="17">
        <v>0.55</v>
      </c>
      <c r="K176" s="36"/>
    </row>
    <row r="177" spans="1:11" ht="18.75" customHeight="1">
      <c r="A177" s="37" t="s">
        <v>299</v>
      </c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21" customHeight="1">
      <c r="A178" s="1"/>
      <c r="B178" s="1"/>
      <c r="C178" s="3" t="s">
        <v>82</v>
      </c>
      <c r="D178" s="5"/>
      <c r="E178" s="5"/>
      <c r="F178" s="5">
        <f>F179</f>
        <v>0.058</v>
      </c>
      <c r="G178" s="5">
        <f>G179</f>
        <v>0.0332</v>
      </c>
      <c r="H178" s="5">
        <f>H179</f>
        <v>0.0314</v>
      </c>
      <c r="I178" s="5">
        <v>0.031</v>
      </c>
      <c r="J178" s="5">
        <v>0.031</v>
      </c>
      <c r="K178" s="36" t="s">
        <v>313</v>
      </c>
    </row>
    <row r="179" spans="1:11" ht="21" customHeight="1">
      <c r="A179" s="1"/>
      <c r="B179" s="1"/>
      <c r="C179" s="1" t="s">
        <v>1</v>
      </c>
      <c r="D179" s="16"/>
      <c r="E179" s="16"/>
      <c r="F179" s="16">
        <v>0.058</v>
      </c>
      <c r="G179" s="16">
        <v>0.0332</v>
      </c>
      <c r="H179" s="16">
        <v>0.0314</v>
      </c>
      <c r="I179" s="16">
        <v>0.031</v>
      </c>
      <c r="J179" s="16">
        <v>0.031</v>
      </c>
      <c r="K179" s="36"/>
    </row>
    <row r="180" spans="1:11" ht="15" customHeight="1">
      <c r="A180" s="1"/>
      <c r="B180" s="1"/>
      <c r="C180" s="3" t="s">
        <v>22</v>
      </c>
      <c r="D180" s="5" t="e">
        <f>SUM(#REF!,#REF!,D155,D166,#REF!,#REF!,#REF!,#REF!,D169,D172,#REF!,#REF!,#REF!,#REF!,#REF!,#REF!,#REF!,#REF!,#REF!,#REF!,#REF!,#REF!,#REF!)</f>
        <v>#REF!</v>
      </c>
      <c r="E180" s="5" t="e">
        <f>SUM(#REF!,#REF!,E155,E166,#REF!,#REF!,#REF!,#REF!,E169,E172,#REF!,#REF!,#REF!,#REF!,#REF!,#REF!,#REF!,#REF!,#REF!,#REF!,#REF!,#REF!,#REF!)</f>
        <v>#REF!</v>
      </c>
      <c r="F180" s="5">
        <f>SUM(F155,F157,F159,F161,F163,F166,F169,F172,F175,F178)</f>
        <v>31.393</v>
      </c>
      <c r="G180" s="5">
        <f>SUM(G155,G157,G159,G161,G163,G166,G169,G172,G175,G178)</f>
        <v>1.4552</v>
      </c>
      <c r="H180" s="5">
        <f>SUM(H155,H157,H159,H161,H163,H166,H169,H172,H175,H178)</f>
        <v>1.4584000000000001</v>
      </c>
      <c r="I180" s="5">
        <f>SUM(I155,I157,I159,I161,I163,I166,I169,I172,I175,I178)</f>
        <v>1.442</v>
      </c>
      <c r="J180" s="5">
        <f>SUM(J155,J157,J159,J161,J163,J166,J169,J172,J175,J178)</f>
        <v>1.453</v>
      </c>
      <c r="K180" s="1"/>
    </row>
    <row r="181" spans="1:11" ht="15.75" customHeight="1">
      <c r="A181" s="1"/>
      <c r="B181" s="1"/>
      <c r="C181" s="3" t="s">
        <v>40</v>
      </c>
      <c r="D181" s="5">
        <f>SUM(D173)</f>
        <v>0.219</v>
      </c>
      <c r="E181" s="5">
        <f>SUM(E173)</f>
        <v>0.219</v>
      </c>
      <c r="F181" s="5">
        <f>F173</f>
        <v>0.299</v>
      </c>
      <c r="G181" s="5">
        <f>G173</f>
        <v>0.191</v>
      </c>
      <c r="H181" s="5">
        <f>H173</f>
        <v>0.191</v>
      </c>
      <c r="I181" s="5">
        <f>I173</f>
        <v>0.191</v>
      </c>
      <c r="J181" s="5">
        <f>J173</f>
        <v>0.191</v>
      </c>
      <c r="K181" s="1"/>
    </row>
    <row r="182" spans="1:11" ht="17.25" customHeight="1">
      <c r="A182" s="1"/>
      <c r="B182" s="1"/>
      <c r="C182" s="3" t="s">
        <v>1</v>
      </c>
      <c r="D182" s="5" t="e">
        <f>SUM(#REF!,#REF!,D156,D167,#REF!,#REF!,#REF!,#REF!,D170,#REF!,#REF!,#REF!,#REF!,#REF!,#REF!,#REF!,#REF!,#REF!,#REF!,#REF!,#REF!,#REF!,#REF!)</f>
        <v>#REF!</v>
      </c>
      <c r="E182" s="5" t="e">
        <f>SUM(#REF!,#REF!,E156,E167,#REF!,#REF!,#REF!,#REF!,E170,#REF!,#REF!,#REF!,#REF!,#REF!,#REF!,#REF!,#REF!,#REF!,#REF!,#REF!,#REF!,#REF!,#REF!)</f>
        <v>#REF!</v>
      </c>
      <c r="F182" s="5">
        <f>SUM(F156,F158,F160,F162,F164,F167,F170,F176,F179)</f>
        <v>31.094</v>
      </c>
      <c r="G182" s="5">
        <f>SUM(G156,G158,G160,G162,G164,G167,G170,G176,G179)</f>
        <v>1.2642</v>
      </c>
      <c r="H182" s="5">
        <f>SUM(H156,H158,H160,H162,H164,H167,H170,H176,H179)</f>
        <v>1.2674000000000003</v>
      </c>
      <c r="I182" s="5">
        <f>SUM(I156,I158,I160,I162,I164,I167,I170,I176,I179)</f>
        <v>1.2510000000000001</v>
      </c>
      <c r="J182" s="5">
        <f>SUM(J156,J158,J160,J162,J164,J167,J170,J176,J179)</f>
        <v>1.262</v>
      </c>
      <c r="K182" s="1"/>
    </row>
    <row r="183" spans="1:11" ht="14.25" customHeight="1">
      <c r="A183" s="1"/>
      <c r="B183" s="1"/>
      <c r="C183" s="3"/>
      <c r="D183" s="5"/>
      <c r="E183" s="5"/>
      <c r="F183" s="21"/>
      <c r="G183" s="21"/>
      <c r="H183" s="21"/>
      <c r="I183" s="21"/>
      <c r="J183" s="21"/>
      <c r="K183" s="1"/>
    </row>
    <row r="184" spans="1:11" ht="14.25" customHeight="1">
      <c r="A184" s="37" t="s">
        <v>181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ht="16.5" customHeight="1">
      <c r="A185" s="36" t="s">
        <v>52</v>
      </c>
      <c r="B185" s="36" t="s">
        <v>222</v>
      </c>
      <c r="C185" s="3" t="s">
        <v>82</v>
      </c>
      <c r="D185" s="3">
        <v>2.366</v>
      </c>
      <c r="E185" s="5">
        <v>2.359</v>
      </c>
      <c r="F185" s="5">
        <f>SUM(F186:F187)</f>
        <v>2.426</v>
      </c>
      <c r="G185" s="5">
        <f>SUM(G186:G187)</f>
        <v>2.678</v>
      </c>
      <c r="H185" s="5">
        <f>SUM(H186:H187)</f>
        <v>2.678</v>
      </c>
      <c r="I185" s="5">
        <f>SUM(I186:I187)</f>
        <v>2.806</v>
      </c>
      <c r="J185" s="5">
        <f>SUM(J186:J187)</f>
        <v>2.806</v>
      </c>
      <c r="K185" s="36" t="s">
        <v>106</v>
      </c>
    </row>
    <row r="186" spans="1:11" ht="16.5" customHeight="1">
      <c r="A186" s="36"/>
      <c r="B186" s="36"/>
      <c r="C186" s="1" t="s">
        <v>1</v>
      </c>
      <c r="D186" s="22">
        <v>2.366</v>
      </c>
      <c r="E186" s="22">
        <v>2.359</v>
      </c>
      <c r="F186" s="4">
        <v>1.751</v>
      </c>
      <c r="G186" s="4">
        <v>2.003</v>
      </c>
      <c r="H186" s="4">
        <v>2.003</v>
      </c>
      <c r="I186" s="4">
        <v>2.422</v>
      </c>
      <c r="J186" s="4">
        <v>2.422</v>
      </c>
      <c r="K186" s="36"/>
    </row>
    <row r="187" spans="1:11" ht="27.75" customHeight="1">
      <c r="A187" s="36"/>
      <c r="B187" s="36"/>
      <c r="C187" s="1" t="s">
        <v>221</v>
      </c>
      <c r="D187" s="4"/>
      <c r="E187" s="4"/>
      <c r="F187" s="4">
        <v>0.675</v>
      </c>
      <c r="G187" s="4">
        <v>0.675</v>
      </c>
      <c r="H187" s="4">
        <v>0.675</v>
      </c>
      <c r="I187" s="4">
        <v>0.384</v>
      </c>
      <c r="J187" s="4">
        <v>0.384</v>
      </c>
      <c r="K187" s="36"/>
    </row>
    <row r="188" spans="1:11" ht="17.25" customHeight="1">
      <c r="A188" s="36" t="s">
        <v>53</v>
      </c>
      <c r="B188" s="36" t="s">
        <v>219</v>
      </c>
      <c r="C188" s="3" t="s">
        <v>82</v>
      </c>
      <c r="D188" s="22"/>
      <c r="E188" s="22"/>
      <c r="F188" s="5">
        <f>SUM(F189:F189)</f>
        <v>0.938</v>
      </c>
      <c r="G188" s="5">
        <f>SUM(G189:G189)</f>
        <v>1.02</v>
      </c>
      <c r="H188" s="19">
        <f>SUM(H189:H189)</f>
        <v>0</v>
      </c>
      <c r="I188" s="19">
        <v>0</v>
      </c>
      <c r="J188" s="19">
        <v>0</v>
      </c>
      <c r="K188" s="36" t="s">
        <v>245</v>
      </c>
    </row>
    <row r="189" spans="1:11" ht="29.25" customHeight="1">
      <c r="A189" s="36"/>
      <c r="B189" s="36"/>
      <c r="C189" s="1" t="s">
        <v>9</v>
      </c>
      <c r="D189" s="22"/>
      <c r="E189" s="22"/>
      <c r="F189" s="4">
        <v>0.938</v>
      </c>
      <c r="G189" s="17">
        <v>1.02</v>
      </c>
      <c r="H189" s="4">
        <v>0</v>
      </c>
      <c r="I189" s="4">
        <v>0</v>
      </c>
      <c r="J189" s="4">
        <v>0</v>
      </c>
      <c r="K189" s="36"/>
    </row>
    <row r="190" spans="1:11" ht="15.75" customHeight="1">
      <c r="A190" s="18" t="s">
        <v>54</v>
      </c>
      <c r="B190" s="1" t="s">
        <v>223</v>
      </c>
      <c r="C190" s="3" t="s">
        <v>82</v>
      </c>
      <c r="D190" s="22"/>
      <c r="E190" s="22"/>
      <c r="F190" s="5">
        <f>SUM(F191:F192)</f>
        <v>0.174</v>
      </c>
      <c r="G190" s="5">
        <f>SUM(G191:G192)</f>
        <v>0.297</v>
      </c>
      <c r="H190" s="5">
        <f>SUM(H191:H192)</f>
        <v>0.274</v>
      </c>
      <c r="I190" s="5">
        <f>SUM(I191:I192)</f>
        <v>0.274</v>
      </c>
      <c r="J190" s="5">
        <f>SUM(J191:J192)</f>
        <v>0.274</v>
      </c>
      <c r="K190" s="36" t="s">
        <v>247</v>
      </c>
    </row>
    <row r="191" spans="1:11" ht="15.75" customHeight="1">
      <c r="A191" s="18"/>
      <c r="B191" s="35"/>
      <c r="C191" s="1" t="s">
        <v>1</v>
      </c>
      <c r="D191" s="22"/>
      <c r="E191" s="22"/>
      <c r="F191" s="4">
        <v>0.174</v>
      </c>
      <c r="G191" s="4">
        <v>0.297</v>
      </c>
      <c r="H191" s="4">
        <v>0.274</v>
      </c>
      <c r="I191" s="4">
        <v>0.274</v>
      </c>
      <c r="J191" s="4">
        <v>0.274</v>
      </c>
      <c r="K191" s="36"/>
    </row>
    <row r="192" spans="1:11" ht="27" customHeight="1">
      <c r="A192" s="18"/>
      <c r="B192" s="35"/>
      <c r="C192" s="1" t="s">
        <v>221</v>
      </c>
      <c r="D192" s="22"/>
      <c r="E192" s="22"/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36"/>
    </row>
    <row r="193" spans="1:11" ht="12" customHeight="1">
      <c r="A193" s="1"/>
      <c r="B193" s="4"/>
      <c r="C193" s="3" t="s">
        <v>22</v>
      </c>
      <c r="D193" s="3">
        <v>2.366</v>
      </c>
      <c r="E193" s="5">
        <v>2.359</v>
      </c>
      <c r="F193" s="15">
        <f>F185+F188+F190</f>
        <v>3.538</v>
      </c>
      <c r="G193" s="15">
        <f>G185+G188+G190</f>
        <v>3.995</v>
      </c>
      <c r="H193" s="15">
        <f>H185+H188+H190</f>
        <v>2.952</v>
      </c>
      <c r="I193" s="15">
        <f>I185+I188+I190</f>
        <v>3.08</v>
      </c>
      <c r="J193" s="15">
        <f>J185+J188+J190</f>
        <v>3.08</v>
      </c>
      <c r="K193" s="3"/>
    </row>
    <row r="194" spans="1:11" ht="27" customHeight="1">
      <c r="A194" s="1"/>
      <c r="B194" s="4"/>
      <c r="C194" s="3" t="s">
        <v>9</v>
      </c>
      <c r="D194" s="3"/>
      <c r="E194" s="5"/>
      <c r="F194" s="15">
        <f>F189</f>
        <v>0.938</v>
      </c>
      <c r="G194" s="15">
        <f>G189</f>
        <v>1.02</v>
      </c>
      <c r="H194" s="24">
        <f>H189</f>
        <v>0</v>
      </c>
      <c r="I194" s="24">
        <f>I189</f>
        <v>0</v>
      </c>
      <c r="J194" s="24">
        <f>J189</f>
        <v>0</v>
      </c>
      <c r="K194" s="3"/>
    </row>
    <row r="195" spans="1:11" ht="18" customHeight="1">
      <c r="A195" s="1"/>
      <c r="B195" s="4"/>
      <c r="C195" s="3" t="s">
        <v>1</v>
      </c>
      <c r="D195" s="3">
        <v>2.366</v>
      </c>
      <c r="E195" s="5">
        <v>2.359</v>
      </c>
      <c r="F195" s="5">
        <f aca="true" t="shared" si="4" ref="F195:J196">F186+F191</f>
        <v>1.9249999999999998</v>
      </c>
      <c r="G195" s="5">
        <f t="shared" si="4"/>
        <v>2.3000000000000003</v>
      </c>
      <c r="H195" s="5">
        <f t="shared" si="4"/>
        <v>2.277</v>
      </c>
      <c r="I195" s="5">
        <f t="shared" si="4"/>
        <v>2.696</v>
      </c>
      <c r="J195" s="5">
        <f t="shared" si="4"/>
        <v>2.696</v>
      </c>
      <c r="K195" s="3"/>
    </row>
    <row r="196" spans="1:11" ht="27.75" customHeight="1">
      <c r="A196" s="1"/>
      <c r="B196" s="4"/>
      <c r="C196" s="3" t="s">
        <v>221</v>
      </c>
      <c r="D196" s="4"/>
      <c r="E196" s="4"/>
      <c r="F196" s="15">
        <f t="shared" si="4"/>
        <v>0.675</v>
      </c>
      <c r="G196" s="15">
        <f t="shared" si="4"/>
        <v>0.675</v>
      </c>
      <c r="H196" s="15">
        <f t="shared" si="4"/>
        <v>0.675</v>
      </c>
      <c r="I196" s="15">
        <f t="shared" si="4"/>
        <v>0.384</v>
      </c>
      <c r="J196" s="15">
        <f t="shared" si="4"/>
        <v>0.384</v>
      </c>
      <c r="K196" s="3"/>
    </row>
    <row r="197" spans="1:11" ht="13.5" customHeight="1">
      <c r="A197" s="1"/>
      <c r="B197" s="4"/>
      <c r="C197" s="3"/>
      <c r="D197" s="3"/>
      <c r="E197" s="5"/>
      <c r="F197" s="21"/>
      <c r="G197" s="21"/>
      <c r="H197" s="21"/>
      <c r="I197" s="21"/>
      <c r="J197" s="21"/>
      <c r="K197" s="3"/>
    </row>
    <row r="198" spans="1:11" ht="16.5" customHeight="1">
      <c r="A198" s="37" t="s">
        <v>182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5" customHeight="1">
      <c r="A199" s="36" t="s">
        <v>52</v>
      </c>
      <c r="B199" s="36" t="s">
        <v>167</v>
      </c>
      <c r="C199" s="3" t="s">
        <v>82</v>
      </c>
      <c r="D199" s="5">
        <v>0.21</v>
      </c>
      <c r="E199" s="5">
        <v>0.158</v>
      </c>
      <c r="F199" s="15">
        <v>0.26</v>
      </c>
      <c r="G199" s="15">
        <v>0.26</v>
      </c>
      <c r="H199" s="15">
        <v>0.26</v>
      </c>
      <c r="I199" s="15">
        <v>0.26</v>
      </c>
      <c r="J199" s="15">
        <v>0.26</v>
      </c>
      <c r="K199" s="36" t="s">
        <v>225</v>
      </c>
    </row>
    <row r="200" spans="1:11" ht="15.75" customHeight="1">
      <c r="A200" s="36"/>
      <c r="B200" s="39"/>
      <c r="C200" s="1" t="s">
        <v>1</v>
      </c>
      <c r="D200" s="16">
        <v>0.21</v>
      </c>
      <c r="E200" s="16">
        <v>0.158</v>
      </c>
      <c r="F200" s="17">
        <v>0.26</v>
      </c>
      <c r="G200" s="17">
        <v>0.26</v>
      </c>
      <c r="H200" s="17">
        <v>0.26</v>
      </c>
      <c r="I200" s="17">
        <v>0.26</v>
      </c>
      <c r="J200" s="17">
        <v>0.26</v>
      </c>
      <c r="K200" s="36"/>
    </row>
    <row r="201" spans="1:11" ht="14.25" customHeight="1">
      <c r="A201" s="1"/>
      <c r="B201" s="4"/>
      <c r="C201" s="3" t="s">
        <v>22</v>
      </c>
      <c r="D201" s="5">
        <v>0.21</v>
      </c>
      <c r="E201" s="5">
        <v>0.158</v>
      </c>
      <c r="F201" s="5">
        <f aca="true" t="shared" si="5" ref="F201:J202">F199</f>
        <v>0.26</v>
      </c>
      <c r="G201" s="5">
        <f t="shared" si="5"/>
        <v>0.26</v>
      </c>
      <c r="H201" s="5">
        <f t="shared" si="5"/>
        <v>0.26</v>
      </c>
      <c r="I201" s="5">
        <f t="shared" si="5"/>
        <v>0.26</v>
      </c>
      <c r="J201" s="5">
        <f t="shared" si="5"/>
        <v>0.26</v>
      </c>
      <c r="K201" s="1"/>
    </row>
    <row r="202" spans="1:11" ht="12" customHeight="1">
      <c r="A202" s="1"/>
      <c r="B202" s="4"/>
      <c r="C202" s="3" t="s">
        <v>20</v>
      </c>
      <c r="D202" s="5">
        <v>0.21</v>
      </c>
      <c r="E202" s="5">
        <v>0.158</v>
      </c>
      <c r="F202" s="5">
        <f t="shared" si="5"/>
        <v>0.26</v>
      </c>
      <c r="G202" s="5">
        <f t="shared" si="5"/>
        <v>0.26</v>
      </c>
      <c r="H202" s="5">
        <f t="shared" si="5"/>
        <v>0.26</v>
      </c>
      <c r="I202" s="5">
        <f t="shared" si="5"/>
        <v>0.26</v>
      </c>
      <c r="J202" s="5">
        <f t="shared" si="5"/>
        <v>0.26</v>
      </c>
      <c r="K202" s="1"/>
    </row>
    <row r="203" spans="1:11" ht="12" customHeight="1">
      <c r="A203" s="1"/>
      <c r="B203" s="4"/>
      <c r="C203" s="3"/>
      <c r="D203" s="5"/>
      <c r="E203" s="5"/>
      <c r="F203" s="15"/>
      <c r="G203" s="24"/>
      <c r="H203" s="24"/>
      <c r="I203" s="24"/>
      <c r="J203" s="24"/>
      <c r="K203" s="1"/>
    </row>
    <row r="204" spans="1:11" ht="14.25" customHeight="1">
      <c r="A204" s="37" t="s">
        <v>198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27.75" customHeight="1">
      <c r="A205" s="1" t="s">
        <v>52</v>
      </c>
      <c r="B205" s="1" t="s">
        <v>199</v>
      </c>
      <c r="C205" s="3" t="s">
        <v>82</v>
      </c>
      <c r="D205" s="5"/>
      <c r="E205" s="5"/>
      <c r="F205" s="15">
        <v>0.2</v>
      </c>
      <c r="G205" s="24">
        <v>0</v>
      </c>
      <c r="H205" s="24">
        <v>0</v>
      </c>
      <c r="I205" s="24">
        <v>0</v>
      </c>
      <c r="J205" s="24">
        <v>0</v>
      </c>
      <c r="K205" s="36" t="s">
        <v>200</v>
      </c>
    </row>
    <row r="206" spans="1:11" ht="12" customHeight="1">
      <c r="A206" s="1"/>
      <c r="B206" s="4"/>
      <c r="C206" s="1" t="s">
        <v>1</v>
      </c>
      <c r="D206" s="5"/>
      <c r="E206" s="5"/>
      <c r="F206" s="17">
        <v>0.2</v>
      </c>
      <c r="G206" s="24">
        <v>0</v>
      </c>
      <c r="H206" s="24">
        <v>0</v>
      </c>
      <c r="I206" s="24">
        <v>0</v>
      </c>
      <c r="J206" s="24">
        <v>0</v>
      </c>
      <c r="K206" s="36"/>
    </row>
    <row r="207" spans="1:11" ht="25.5" customHeight="1">
      <c r="A207" s="1" t="s">
        <v>53</v>
      </c>
      <c r="B207" s="1" t="s">
        <v>224</v>
      </c>
      <c r="C207" s="3" t="s">
        <v>82</v>
      </c>
      <c r="D207" s="27"/>
      <c r="E207" s="27"/>
      <c r="F207" s="15">
        <f>F208</f>
        <v>0.897</v>
      </c>
      <c r="G207" s="24">
        <f>G208</f>
        <v>0</v>
      </c>
      <c r="H207" s="24">
        <f>H208</f>
        <v>0</v>
      </c>
      <c r="I207" s="24">
        <f>I208</f>
        <v>0</v>
      </c>
      <c r="J207" s="24">
        <f>J208</f>
        <v>0</v>
      </c>
      <c r="K207" s="1"/>
    </row>
    <row r="208" spans="1:11" ht="12.75" customHeight="1">
      <c r="A208" s="1"/>
      <c r="B208" s="4"/>
      <c r="C208" s="1" t="s">
        <v>1</v>
      </c>
      <c r="D208" s="27"/>
      <c r="E208" s="27"/>
      <c r="F208" s="17">
        <v>0.897</v>
      </c>
      <c r="G208" s="25">
        <v>0</v>
      </c>
      <c r="H208" s="25">
        <v>0</v>
      </c>
      <c r="I208" s="25">
        <v>0</v>
      </c>
      <c r="J208" s="25">
        <v>0</v>
      </c>
      <c r="K208" s="1"/>
    </row>
    <row r="209" spans="1:11" ht="12.75" customHeight="1">
      <c r="A209" s="1"/>
      <c r="B209" s="4"/>
      <c r="C209" s="3" t="s">
        <v>22</v>
      </c>
      <c r="D209" s="27"/>
      <c r="E209" s="27"/>
      <c r="F209" s="5">
        <f>F210</f>
        <v>1.097</v>
      </c>
      <c r="G209" s="19">
        <f>G210</f>
        <v>0</v>
      </c>
      <c r="H209" s="19">
        <f>H210</f>
        <v>0</v>
      </c>
      <c r="I209" s="19">
        <f>I210</f>
        <v>0</v>
      </c>
      <c r="J209" s="19">
        <f>J210</f>
        <v>0</v>
      </c>
      <c r="K209" s="1"/>
    </row>
    <row r="210" spans="1:11" ht="12.75" customHeight="1">
      <c r="A210" s="1"/>
      <c r="B210" s="4"/>
      <c r="C210" s="3" t="s">
        <v>1</v>
      </c>
      <c r="D210" s="27"/>
      <c r="E210" s="27"/>
      <c r="F210" s="15">
        <f>SUM(F206,F208)</f>
        <v>1.097</v>
      </c>
      <c r="G210" s="19">
        <f>G211</f>
        <v>0</v>
      </c>
      <c r="H210" s="19">
        <f>H211</f>
        <v>0</v>
      </c>
      <c r="I210" s="19">
        <f>I211</f>
        <v>0</v>
      </c>
      <c r="J210" s="19">
        <f>J211</f>
        <v>0</v>
      </c>
      <c r="K210" s="1"/>
    </row>
    <row r="211" spans="1:11" ht="12.75" customHeight="1">
      <c r="A211" s="1"/>
      <c r="B211" s="4"/>
      <c r="C211" s="3"/>
      <c r="D211" s="27"/>
      <c r="E211" s="27"/>
      <c r="F211" s="15"/>
      <c r="G211" s="15"/>
      <c r="H211" s="24"/>
      <c r="I211" s="24"/>
      <c r="J211" s="24"/>
      <c r="K211" s="1"/>
    </row>
    <row r="212" spans="1:11" ht="16.5" customHeight="1">
      <c r="A212" s="37" t="s">
        <v>191</v>
      </c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ht="15.75" customHeight="1">
      <c r="A213" s="37" t="s">
        <v>51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ht="13.5" customHeight="1">
      <c r="A214" s="37" t="s">
        <v>330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ht="27.75" customHeight="1">
      <c r="A215" s="1"/>
      <c r="B215" s="4"/>
      <c r="C215" s="3" t="s">
        <v>84</v>
      </c>
      <c r="D215" s="5">
        <v>457.2</v>
      </c>
      <c r="E215" s="5">
        <v>442.5</v>
      </c>
      <c r="F215" s="5">
        <v>288.192</v>
      </c>
      <c r="G215" s="5">
        <v>796.566</v>
      </c>
      <c r="H215" s="5">
        <v>799.118</v>
      </c>
      <c r="I215" s="5">
        <v>124.327</v>
      </c>
      <c r="J215" s="5">
        <v>78.025</v>
      </c>
      <c r="K215" s="36" t="s">
        <v>113</v>
      </c>
    </row>
    <row r="216" spans="1:11" ht="27.75" customHeight="1">
      <c r="A216" s="1"/>
      <c r="B216" s="1" t="s">
        <v>185</v>
      </c>
      <c r="C216" s="1" t="s">
        <v>15</v>
      </c>
      <c r="D216" s="17">
        <v>457.2</v>
      </c>
      <c r="E216" s="17">
        <v>442.5</v>
      </c>
      <c r="F216" s="16">
        <v>288.192</v>
      </c>
      <c r="G216" s="16">
        <v>796.566</v>
      </c>
      <c r="H216" s="16">
        <v>799.118</v>
      </c>
      <c r="I216" s="16">
        <v>124.327</v>
      </c>
      <c r="J216" s="16">
        <v>78.025</v>
      </c>
      <c r="K216" s="36"/>
    </row>
    <row r="217" spans="1:11" ht="16.5" customHeight="1">
      <c r="A217" s="37" t="s">
        <v>331</v>
      </c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ht="27.75" customHeight="1">
      <c r="A218" s="1"/>
      <c r="B218" s="1"/>
      <c r="C218" s="3" t="s">
        <v>84</v>
      </c>
      <c r="D218" s="5">
        <v>141</v>
      </c>
      <c r="E218" s="5">
        <v>137.4</v>
      </c>
      <c r="F218" s="15">
        <f>SUM(F219:F222)</f>
        <v>1732.107</v>
      </c>
      <c r="G218" s="15">
        <f>SUM(G219:G222)</f>
        <v>2389.138</v>
      </c>
      <c r="H218" s="15">
        <f>SUM(H219:H222)</f>
        <v>1422.6100000000001</v>
      </c>
      <c r="I218" s="15">
        <f>SUM(I219:I222)</f>
        <v>2391.666</v>
      </c>
      <c r="J218" s="15">
        <f>SUM(J219:J222)</f>
        <v>1231.297</v>
      </c>
      <c r="K218" s="36" t="s">
        <v>112</v>
      </c>
    </row>
    <row r="219" spans="1:11" ht="27.75" customHeight="1">
      <c r="A219" s="1" t="s">
        <v>52</v>
      </c>
      <c r="B219" s="1" t="s">
        <v>269</v>
      </c>
      <c r="C219" s="1" t="s">
        <v>15</v>
      </c>
      <c r="D219" s="16"/>
      <c r="E219" s="16"/>
      <c r="F219" s="17">
        <v>70.678</v>
      </c>
      <c r="G219" s="17">
        <v>658.094</v>
      </c>
      <c r="H219" s="17">
        <v>365.324</v>
      </c>
      <c r="I219" s="17">
        <v>62.884</v>
      </c>
      <c r="J219" s="25">
        <v>0</v>
      </c>
      <c r="K219" s="36"/>
    </row>
    <row r="220" spans="1:11" ht="27.75" customHeight="1">
      <c r="A220" s="1" t="s">
        <v>53</v>
      </c>
      <c r="B220" s="1" t="s">
        <v>320</v>
      </c>
      <c r="C220" s="1" t="s">
        <v>15</v>
      </c>
      <c r="D220" s="16"/>
      <c r="E220" s="16"/>
      <c r="F220" s="25">
        <v>0</v>
      </c>
      <c r="G220" s="17">
        <v>35</v>
      </c>
      <c r="H220" s="25">
        <v>0</v>
      </c>
      <c r="I220" s="17">
        <v>325.675</v>
      </c>
      <c r="J220" s="17">
        <v>561.669</v>
      </c>
      <c r="K220" s="36"/>
    </row>
    <row r="221" spans="1:11" ht="27.75" customHeight="1">
      <c r="A221" s="1" t="s">
        <v>54</v>
      </c>
      <c r="B221" s="1" t="s">
        <v>321</v>
      </c>
      <c r="C221" s="1" t="s">
        <v>15</v>
      </c>
      <c r="D221" s="16"/>
      <c r="E221" s="16"/>
      <c r="F221" s="17">
        <v>185.727</v>
      </c>
      <c r="G221" s="17">
        <v>1553.156</v>
      </c>
      <c r="H221" s="17">
        <v>383.272</v>
      </c>
      <c r="I221" s="17">
        <v>438.659</v>
      </c>
      <c r="J221" s="17">
        <v>611.769</v>
      </c>
      <c r="K221" s="36"/>
    </row>
    <row r="222" spans="1:11" ht="27.75" customHeight="1">
      <c r="A222" s="1" t="s">
        <v>55</v>
      </c>
      <c r="B222" s="1" t="s">
        <v>322</v>
      </c>
      <c r="C222" s="1" t="s">
        <v>15</v>
      </c>
      <c r="D222" s="16"/>
      <c r="E222" s="16"/>
      <c r="F222" s="17">
        <v>1475.702</v>
      </c>
      <c r="G222" s="17">
        <v>142.888</v>
      </c>
      <c r="H222" s="17">
        <v>674.014</v>
      </c>
      <c r="I222" s="17">
        <v>1564.448</v>
      </c>
      <c r="J222" s="17">
        <v>57.859</v>
      </c>
      <c r="K222" s="36"/>
    </row>
    <row r="223" spans="1:11" ht="15.75" customHeight="1">
      <c r="A223" s="37" t="s">
        <v>332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ht="27.75" customHeight="1">
      <c r="A224" s="3"/>
      <c r="B224" s="3"/>
      <c r="C224" s="3" t="s">
        <v>84</v>
      </c>
      <c r="D224" s="5">
        <f>SUM(D225:D226)</f>
        <v>309.5</v>
      </c>
      <c r="E224" s="5">
        <f>SUM(E225:E226)</f>
        <v>365.9</v>
      </c>
      <c r="F224" s="5">
        <f>SUM(F225:F234)</f>
        <v>931.6270000000001</v>
      </c>
      <c r="G224" s="5">
        <f>SUM(G225:G234)</f>
        <v>747.6</v>
      </c>
      <c r="H224" s="5">
        <f>SUM(H225:H234)</f>
        <v>405.4</v>
      </c>
      <c r="I224" s="5">
        <f>SUM(I225:I234)</f>
        <v>168.2</v>
      </c>
      <c r="J224" s="5">
        <f>SUM(J225:J234)</f>
        <v>60.5</v>
      </c>
      <c r="K224" s="3"/>
    </row>
    <row r="225" spans="1:11" ht="27.75" customHeight="1">
      <c r="A225" s="1" t="s">
        <v>52</v>
      </c>
      <c r="B225" s="1" t="s">
        <v>75</v>
      </c>
      <c r="C225" s="1" t="s">
        <v>15</v>
      </c>
      <c r="D225" s="16">
        <v>300</v>
      </c>
      <c r="E225" s="16">
        <v>355.4</v>
      </c>
      <c r="F225" s="25">
        <v>0</v>
      </c>
      <c r="G225" s="17">
        <v>15</v>
      </c>
      <c r="H225" s="17">
        <v>56</v>
      </c>
      <c r="I225" s="17">
        <v>64</v>
      </c>
      <c r="J225" s="17">
        <v>50</v>
      </c>
      <c r="K225" s="1" t="s">
        <v>108</v>
      </c>
    </row>
    <row r="226" spans="1:11" s="8" customFormat="1" ht="27.75" customHeight="1">
      <c r="A226" s="1" t="s">
        <v>53</v>
      </c>
      <c r="B226" s="1" t="s">
        <v>85</v>
      </c>
      <c r="C226" s="1" t="s">
        <v>15</v>
      </c>
      <c r="D226" s="17">
        <v>9.5</v>
      </c>
      <c r="E226" s="17">
        <v>10.5</v>
      </c>
      <c r="F226" s="25">
        <v>0</v>
      </c>
      <c r="G226" s="17">
        <v>42</v>
      </c>
      <c r="H226" s="25">
        <v>0</v>
      </c>
      <c r="I226" s="25">
        <v>0</v>
      </c>
      <c r="J226" s="25">
        <v>0</v>
      </c>
      <c r="K226" s="1" t="s">
        <v>109</v>
      </c>
    </row>
    <row r="227" spans="1:11" s="8" customFormat="1" ht="27.75" customHeight="1">
      <c r="A227" s="1" t="s">
        <v>54</v>
      </c>
      <c r="B227" s="1" t="s">
        <v>258</v>
      </c>
      <c r="C227" s="1" t="s">
        <v>15</v>
      </c>
      <c r="D227" s="25"/>
      <c r="E227" s="25"/>
      <c r="F227" s="25">
        <v>0</v>
      </c>
      <c r="G227" s="25">
        <v>0</v>
      </c>
      <c r="H227" s="25">
        <v>0</v>
      </c>
      <c r="I227" s="25">
        <v>0</v>
      </c>
      <c r="J227" s="17">
        <v>10.5</v>
      </c>
      <c r="K227" s="1" t="s">
        <v>110</v>
      </c>
    </row>
    <row r="228" spans="1:11" s="8" customFormat="1" ht="51.75" customHeight="1">
      <c r="A228" s="1" t="s">
        <v>55</v>
      </c>
      <c r="B228" s="1" t="s">
        <v>259</v>
      </c>
      <c r="C228" s="1" t="s">
        <v>15</v>
      </c>
      <c r="D228" s="25"/>
      <c r="E228" s="25"/>
      <c r="F228" s="17">
        <v>13.8</v>
      </c>
      <c r="G228" s="17">
        <v>13</v>
      </c>
      <c r="H228" s="25">
        <v>0</v>
      </c>
      <c r="I228" s="25">
        <v>0</v>
      </c>
      <c r="J228" s="25">
        <v>0</v>
      </c>
      <c r="K228" s="1" t="s">
        <v>111</v>
      </c>
    </row>
    <row r="229" spans="1:11" s="8" customFormat="1" ht="27.75" customHeight="1">
      <c r="A229" s="1" t="s">
        <v>76</v>
      </c>
      <c r="B229" s="1" t="s">
        <v>243</v>
      </c>
      <c r="C229" s="1" t="s">
        <v>15</v>
      </c>
      <c r="D229" s="17">
        <v>18.3</v>
      </c>
      <c r="E229" s="17">
        <v>5.8</v>
      </c>
      <c r="F229" s="17">
        <v>348.398</v>
      </c>
      <c r="G229" s="17">
        <v>385.7</v>
      </c>
      <c r="H229" s="17">
        <v>232.9</v>
      </c>
      <c r="I229" s="25">
        <v>0</v>
      </c>
      <c r="J229" s="25">
        <v>0</v>
      </c>
      <c r="K229" s="1" t="s">
        <v>111</v>
      </c>
    </row>
    <row r="230" spans="1:11" s="8" customFormat="1" ht="27.75" customHeight="1">
      <c r="A230" s="1" t="s">
        <v>95</v>
      </c>
      <c r="B230" s="4" t="s">
        <v>152</v>
      </c>
      <c r="C230" s="1" t="s">
        <v>15</v>
      </c>
      <c r="D230" s="25">
        <v>0</v>
      </c>
      <c r="E230" s="25">
        <v>0</v>
      </c>
      <c r="F230" s="17">
        <v>6.178</v>
      </c>
      <c r="G230" s="17">
        <v>90</v>
      </c>
      <c r="H230" s="17">
        <v>104.2</v>
      </c>
      <c r="I230" s="17">
        <v>104.2</v>
      </c>
      <c r="J230" s="25">
        <v>0</v>
      </c>
      <c r="K230" s="1" t="s">
        <v>249</v>
      </c>
    </row>
    <row r="231" spans="1:11" s="8" customFormat="1" ht="27.75" customHeight="1">
      <c r="A231" s="1" t="s">
        <v>329</v>
      </c>
      <c r="B231" s="1" t="s">
        <v>273</v>
      </c>
      <c r="C231" s="1" t="s">
        <v>15</v>
      </c>
      <c r="D231" s="17">
        <v>5.5</v>
      </c>
      <c r="E231" s="17">
        <v>0.58</v>
      </c>
      <c r="F231" s="17">
        <v>17.428</v>
      </c>
      <c r="G231" s="17">
        <v>201.9</v>
      </c>
      <c r="H231" s="17">
        <v>12.3</v>
      </c>
      <c r="I231" s="25">
        <v>0</v>
      </c>
      <c r="J231" s="25">
        <v>0</v>
      </c>
      <c r="K231" s="1" t="s">
        <v>110</v>
      </c>
    </row>
    <row r="232" spans="1:11" s="8" customFormat="1" ht="27.75" customHeight="1">
      <c r="A232" s="4" t="s">
        <v>255</v>
      </c>
      <c r="B232" s="4" t="s">
        <v>260</v>
      </c>
      <c r="C232" s="1" t="s">
        <v>15</v>
      </c>
      <c r="D232" s="4"/>
      <c r="E232" s="4"/>
      <c r="F232" s="4">
        <v>5.441</v>
      </c>
      <c r="G232" s="4">
        <v>0</v>
      </c>
      <c r="H232" s="4">
        <v>0</v>
      </c>
      <c r="I232" s="4">
        <v>0</v>
      </c>
      <c r="J232" s="4">
        <v>0</v>
      </c>
      <c r="K232" s="4" t="s">
        <v>263</v>
      </c>
    </row>
    <row r="233" spans="1:11" s="8" customFormat="1" ht="27.75" customHeight="1">
      <c r="A233" s="4" t="s">
        <v>256</v>
      </c>
      <c r="B233" s="1" t="s">
        <v>261</v>
      </c>
      <c r="C233" s="1" t="s">
        <v>15</v>
      </c>
      <c r="D233" s="4"/>
      <c r="E233" s="4"/>
      <c r="F233" s="4">
        <v>538.192</v>
      </c>
      <c r="G233" s="4">
        <v>0</v>
      </c>
      <c r="H233" s="4">
        <v>0</v>
      </c>
      <c r="I233" s="4">
        <v>0</v>
      </c>
      <c r="J233" s="4">
        <v>0</v>
      </c>
      <c r="K233" s="4" t="s">
        <v>263</v>
      </c>
    </row>
    <row r="234" spans="1:11" s="8" customFormat="1" ht="27.75" customHeight="1">
      <c r="A234" s="1" t="s">
        <v>257</v>
      </c>
      <c r="B234" s="1" t="s">
        <v>262</v>
      </c>
      <c r="C234" s="1" t="s">
        <v>15</v>
      </c>
      <c r="D234" s="25"/>
      <c r="E234" s="25"/>
      <c r="F234" s="17">
        <v>2.19</v>
      </c>
      <c r="G234" s="25">
        <v>0</v>
      </c>
      <c r="H234" s="25">
        <v>0</v>
      </c>
      <c r="I234" s="25">
        <v>0</v>
      </c>
      <c r="J234" s="25">
        <v>0</v>
      </c>
      <c r="K234" s="4" t="s">
        <v>263</v>
      </c>
    </row>
    <row r="235" spans="1:11" ht="13.5" customHeight="1">
      <c r="A235" s="37" t="s">
        <v>333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ht="27.75" customHeight="1">
      <c r="A236" s="1"/>
      <c r="B236" s="4"/>
      <c r="C236" s="3" t="s">
        <v>82</v>
      </c>
      <c r="D236" s="5">
        <v>457.2</v>
      </c>
      <c r="E236" s="5">
        <v>442.5</v>
      </c>
      <c r="F236" s="5">
        <f>F237+F238</f>
        <v>714.3</v>
      </c>
      <c r="G236" s="5">
        <f>G237+G238</f>
        <v>2058</v>
      </c>
      <c r="H236" s="5">
        <f>H237+H238</f>
        <v>1734.5</v>
      </c>
      <c r="I236" s="5">
        <f>I237+I238</f>
        <v>1312.2</v>
      </c>
      <c r="J236" s="5">
        <f>J237+J238</f>
        <v>1716.1</v>
      </c>
      <c r="K236" s="36" t="s">
        <v>113</v>
      </c>
    </row>
    <row r="237" spans="1:11" ht="27.75" customHeight="1">
      <c r="A237" s="1" t="s">
        <v>52</v>
      </c>
      <c r="B237" s="4" t="s">
        <v>296</v>
      </c>
      <c r="C237" s="1" t="s">
        <v>15</v>
      </c>
      <c r="D237" s="5"/>
      <c r="E237" s="5"/>
      <c r="F237" s="20">
        <v>0</v>
      </c>
      <c r="G237" s="16">
        <v>107.8</v>
      </c>
      <c r="H237" s="20">
        <v>0</v>
      </c>
      <c r="I237" s="20">
        <v>0</v>
      </c>
      <c r="J237" s="20">
        <v>0</v>
      </c>
      <c r="K237" s="36"/>
    </row>
    <row r="238" spans="1:11" ht="27.75" customHeight="1">
      <c r="A238" s="1" t="s">
        <v>53</v>
      </c>
      <c r="B238" s="1" t="s">
        <v>274</v>
      </c>
      <c r="C238" s="1" t="s">
        <v>15</v>
      </c>
      <c r="D238" s="17">
        <v>457.2</v>
      </c>
      <c r="E238" s="17">
        <v>442.5</v>
      </c>
      <c r="F238" s="16">
        <v>714.3</v>
      </c>
      <c r="G238" s="16">
        <v>1950.2</v>
      </c>
      <c r="H238" s="16">
        <v>1734.5</v>
      </c>
      <c r="I238" s="16">
        <v>1312.2</v>
      </c>
      <c r="J238" s="16">
        <v>1716.1</v>
      </c>
      <c r="K238" s="36"/>
    </row>
    <row r="239" spans="1:11" ht="27.75" customHeight="1">
      <c r="A239" s="1"/>
      <c r="B239" s="4"/>
      <c r="C239" s="3" t="s">
        <v>127</v>
      </c>
      <c r="D239" s="5">
        <f>SUM(D215,D218,D224)</f>
        <v>907.7</v>
      </c>
      <c r="E239" s="5">
        <f>SUM(E215,E218,E224)</f>
        <v>945.8</v>
      </c>
      <c r="F239" s="5">
        <f>F215+F218+F224+F236</f>
        <v>3666.2259999999997</v>
      </c>
      <c r="G239" s="5">
        <f>G215+G218+G224+G236</f>
        <v>5991.304</v>
      </c>
      <c r="H239" s="5">
        <f>H215+H218+H224+H236</f>
        <v>4361.628000000001</v>
      </c>
      <c r="I239" s="5">
        <f>I215+I218+I224+I236</f>
        <v>3996.393</v>
      </c>
      <c r="J239" s="5">
        <f>J215+J218+J224+J236</f>
        <v>3085.922</v>
      </c>
      <c r="K239" s="1"/>
    </row>
    <row r="240" spans="1:11" ht="13.5" customHeight="1">
      <c r="A240" s="1"/>
      <c r="B240" s="4"/>
      <c r="C240" s="4"/>
      <c r="D240" s="27"/>
      <c r="E240" s="27"/>
      <c r="F240" s="21"/>
      <c r="G240" s="21"/>
      <c r="H240" s="21"/>
      <c r="I240" s="21"/>
      <c r="J240" s="21"/>
      <c r="K240" s="1"/>
    </row>
    <row r="241" spans="1:11" ht="16.5" customHeight="1">
      <c r="A241" s="37" t="s">
        <v>56</v>
      </c>
      <c r="B241" s="37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 ht="17.25" customHeight="1">
      <c r="A242" s="36" t="s">
        <v>52</v>
      </c>
      <c r="B242" s="36" t="s">
        <v>248</v>
      </c>
      <c r="C242" s="3" t="s">
        <v>82</v>
      </c>
      <c r="D242" s="5">
        <v>8.5</v>
      </c>
      <c r="E242" s="5">
        <f>SUM(E246:E246)</f>
        <v>9</v>
      </c>
      <c r="F242" s="5">
        <f>SUM(F243:F246)</f>
        <v>12.350000000000001</v>
      </c>
      <c r="G242" s="5">
        <f>SUM(G243:G246)</f>
        <v>18.497</v>
      </c>
      <c r="H242" s="5">
        <f>SUM(H243:H246)</f>
        <v>18.497</v>
      </c>
      <c r="I242" s="5">
        <f>SUM(I243:I246)</f>
        <v>18.497</v>
      </c>
      <c r="J242" s="5">
        <f>SUM(J243:J246)</f>
        <v>18.497</v>
      </c>
      <c r="K242" s="36" t="s">
        <v>122</v>
      </c>
    </row>
    <row r="243" spans="1:11" ht="23.25" customHeight="1">
      <c r="A243" s="36"/>
      <c r="B243" s="36"/>
      <c r="C243" s="1" t="s">
        <v>9</v>
      </c>
      <c r="D243" s="5"/>
      <c r="E243" s="5"/>
      <c r="F243" s="25">
        <v>0</v>
      </c>
      <c r="G243" s="17">
        <v>9.682</v>
      </c>
      <c r="H243" s="17">
        <v>9.682</v>
      </c>
      <c r="I243" s="17">
        <v>9.682</v>
      </c>
      <c r="J243" s="17">
        <v>9.682</v>
      </c>
      <c r="K243" s="36"/>
    </row>
    <row r="244" spans="1:11" ht="17.25" customHeight="1">
      <c r="A244" s="36"/>
      <c r="B244" s="36"/>
      <c r="C244" s="1" t="s">
        <v>40</v>
      </c>
      <c r="D244" s="5"/>
      <c r="E244" s="5"/>
      <c r="F244" s="25">
        <v>0</v>
      </c>
      <c r="G244" s="17">
        <v>0.515</v>
      </c>
      <c r="H244" s="17">
        <v>0.515</v>
      </c>
      <c r="I244" s="17">
        <v>0.515</v>
      </c>
      <c r="J244" s="17">
        <v>0.515</v>
      </c>
      <c r="K244" s="36"/>
    </row>
    <row r="245" spans="1:11" ht="17.25" customHeight="1">
      <c r="A245" s="36"/>
      <c r="B245" s="36"/>
      <c r="C245" s="1" t="s">
        <v>1</v>
      </c>
      <c r="D245" s="16">
        <v>0.43</v>
      </c>
      <c r="E245" s="16">
        <v>0.43</v>
      </c>
      <c r="F245" s="17">
        <v>0.3</v>
      </c>
      <c r="G245" s="17">
        <v>0.3</v>
      </c>
      <c r="H245" s="17">
        <v>0.3</v>
      </c>
      <c r="I245" s="17">
        <v>0.3</v>
      </c>
      <c r="J245" s="17">
        <v>0.3</v>
      </c>
      <c r="K245" s="36"/>
    </row>
    <row r="246" spans="1:11" ht="27.75" customHeight="1">
      <c r="A246" s="36"/>
      <c r="B246" s="39"/>
      <c r="C246" s="1" t="s">
        <v>15</v>
      </c>
      <c r="D246" s="16">
        <v>8</v>
      </c>
      <c r="E246" s="16">
        <v>9</v>
      </c>
      <c r="F246" s="17">
        <v>12.05</v>
      </c>
      <c r="G246" s="17">
        <v>8</v>
      </c>
      <c r="H246" s="17">
        <v>8</v>
      </c>
      <c r="I246" s="17">
        <v>8</v>
      </c>
      <c r="J246" s="17">
        <v>8</v>
      </c>
      <c r="K246" s="36"/>
    </row>
    <row r="247" spans="1:11" ht="15.75" customHeight="1">
      <c r="A247" s="1"/>
      <c r="B247" s="4"/>
      <c r="C247" s="3" t="s">
        <v>22</v>
      </c>
      <c r="D247" s="5">
        <v>8.5</v>
      </c>
      <c r="E247" s="5">
        <f>E242</f>
        <v>9</v>
      </c>
      <c r="F247" s="5">
        <f>SUM(F248:F251)</f>
        <v>12.350000000000001</v>
      </c>
      <c r="G247" s="5">
        <f>SUM(G248:G251)</f>
        <v>18.497</v>
      </c>
      <c r="H247" s="5">
        <f>SUM(H248:H251)</f>
        <v>18.497</v>
      </c>
      <c r="I247" s="5">
        <f>SUM(I248:I251)</f>
        <v>18.497</v>
      </c>
      <c r="J247" s="5">
        <f>SUM(J248:J251)</f>
        <v>18.497</v>
      </c>
      <c r="K247" s="18"/>
    </row>
    <row r="248" spans="1:11" ht="27" customHeight="1">
      <c r="A248" s="1"/>
      <c r="B248" s="4"/>
      <c r="C248" s="3" t="s">
        <v>9</v>
      </c>
      <c r="D248" s="5"/>
      <c r="E248" s="5"/>
      <c r="F248" s="19">
        <f aca="true" t="shared" si="6" ref="F248:J250">SUM(F243)</f>
        <v>0</v>
      </c>
      <c r="G248" s="5">
        <f t="shared" si="6"/>
        <v>9.682</v>
      </c>
      <c r="H248" s="5">
        <f t="shared" si="6"/>
        <v>9.682</v>
      </c>
      <c r="I248" s="5">
        <f t="shared" si="6"/>
        <v>9.682</v>
      </c>
      <c r="J248" s="5">
        <f t="shared" si="6"/>
        <v>9.682</v>
      </c>
      <c r="K248" s="18"/>
    </row>
    <row r="249" spans="1:11" ht="15.75" customHeight="1">
      <c r="A249" s="1"/>
      <c r="B249" s="4"/>
      <c r="C249" s="3" t="s">
        <v>40</v>
      </c>
      <c r="D249" s="5"/>
      <c r="E249" s="5"/>
      <c r="F249" s="19">
        <f t="shared" si="6"/>
        <v>0</v>
      </c>
      <c r="G249" s="5">
        <f t="shared" si="6"/>
        <v>0.515</v>
      </c>
      <c r="H249" s="5">
        <f t="shared" si="6"/>
        <v>0.515</v>
      </c>
      <c r="I249" s="5">
        <f t="shared" si="6"/>
        <v>0.515</v>
      </c>
      <c r="J249" s="5">
        <f t="shared" si="6"/>
        <v>0.515</v>
      </c>
      <c r="K249" s="18"/>
    </row>
    <row r="250" spans="1:11" ht="15" customHeight="1">
      <c r="A250" s="1"/>
      <c r="B250" s="4"/>
      <c r="C250" s="3" t="s">
        <v>1</v>
      </c>
      <c r="D250" s="5">
        <v>0.5</v>
      </c>
      <c r="E250" s="5">
        <f>E245</f>
        <v>0.43</v>
      </c>
      <c r="F250" s="5">
        <f t="shared" si="6"/>
        <v>0.3</v>
      </c>
      <c r="G250" s="5">
        <f t="shared" si="6"/>
        <v>0.3</v>
      </c>
      <c r="H250" s="5">
        <f t="shared" si="6"/>
        <v>0.3</v>
      </c>
      <c r="I250" s="5">
        <f t="shared" si="6"/>
        <v>0.3</v>
      </c>
      <c r="J250" s="5">
        <f t="shared" si="6"/>
        <v>0.3</v>
      </c>
      <c r="K250" s="18"/>
    </row>
    <row r="251" spans="1:11" ht="26.25" customHeight="1">
      <c r="A251" s="1"/>
      <c r="B251" s="4"/>
      <c r="C251" s="3" t="s">
        <v>15</v>
      </c>
      <c r="D251" s="5">
        <v>8</v>
      </c>
      <c r="E251" s="5">
        <f>E246</f>
        <v>9</v>
      </c>
      <c r="F251" s="5">
        <f>F246</f>
        <v>12.05</v>
      </c>
      <c r="G251" s="5">
        <f>G246</f>
        <v>8</v>
      </c>
      <c r="H251" s="5">
        <f>H246</f>
        <v>8</v>
      </c>
      <c r="I251" s="5">
        <f>I246</f>
        <v>8</v>
      </c>
      <c r="J251" s="5">
        <f>J246</f>
        <v>8</v>
      </c>
      <c r="K251" s="18"/>
    </row>
    <row r="252" spans="1:11" ht="13.5" customHeight="1">
      <c r="A252" s="1"/>
      <c r="B252" s="4"/>
      <c r="C252" s="3"/>
      <c r="D252" s="27"/>
      <c r="E252" s="27"/>
      <c r="F252" s="21"/>
      <c r="G252" s="21"/>
      <c r="H252" s="21"/>
      <c r="I252" s="21"/>
      <c r="J252" s="21"/>
      <c r="K252" s="1"/>
    </row>
    <row r="253" spans="1:11" ht="15.75" customHeight="1">
      <c r="A253" s="37" t="s">
        <v>209</v>
      </c>
      <c r="B253" s="37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1:11" ht="15" customHeight="1">
      <c r="A254" s="37" t="s">
        <v>123</v>
      </c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ht="27.75" customHeight="1">
      <c r="A255" s="1" t="s">
        <v>0</v>
      </c>
      <c r="B255" s="1" t="s">
        <v>217</v>
      </c>
      <c r="C255" s="1" t="s">
        <v>15</v>
      </c>
      <c r="D255" s="17"/>
      <c r="E255" s="17"/>
      <c r="F255" s="17">
        <v>5</v>
      </c>
      <c r="G255" s="17">
        <v>2</v>
      </c>
      <c r="H255" s="25">
        <v>0</v>
      </c>
      <c r="I255" s="25">
        <v>0</v>
      </c>
      <c r="J255" s="25">
        <v>0</v>
      </c>
      <c r="K255" s="38"/>
    </row>
    <row r="256" spans="1:11" ht="38.25" customHeight="1">
      <c r="A256" s="1" t="s">
        <v>3</v>
      </c>
      <c r="B256" s="1" t="s">
        <v>317</v>
      </c>
      <c r="C256" s="1" t="s">
        <v>15</v>
      </c>
      <c r="D256" s="17"/>
      <c r="E256" s="17"/>
      <c r="F256" s="17">
        <v>10</v>
      </c>
      <c r="G256" s="25">
        <v>0</v>
      </c>
      <c r="H256" s="25">
        <v>0</v>
      </c>
      <c r="I256" s="25">
        <v>0</v>
      </c>
      <c r="J256" s="25">
        <v>0</v>
      </c>
      <c r="K256" s="38"/>
    </row>
    <row r="257" spans="1:11" ht="27.75" customHeight="1">
      <c r="A257" s="1" t="s">
        <v>4</v>
      </c>
      <c r="B257" s="1" t="s">
        <v>186</v>
      </c>
      <c r="C257" s="1" t="s">
        <v>15</v>
      </c>
      <c r="D257" s="25">
        <v>0</v>
      </c>
      <c r="E257" s="25">
        <v>0</v>
      </c>
      <c r="F257" s="25">
        <v>0</v>
      </c>
      <c r="G257" s="17">
        <v>100</v>
      </c>
      <c r="H257" s="34">
        <v>10</v>
      </c>
      <c r="I257" s="25">
        <v>0</v>
      </c>
      <c r="J257" s="25">
        <v>0</v>
      </c>
      <c r="K257" s="38"/>
    </row>
    <row r="258" spans="1:11" ht="42.75" customHeight="1">
      <c r="A258" s="36" t="s">
        <v>314</v>
      </c>
      <c r="B258" s="36" t="s">
        <v>230</v>
      </c>
      <c r="C258" s="3" t="s">
        <v>82</v>
      </c>
      <c r="D258" s="13"/>
      <c r="E258" s="13"/>
      <c r="F258" s="21">
        <v>0</v>
      </c>
      <c r="G258" s="15">
        <f>SUM(G259:G261)</f>
        <v>5</v>
      </c>
      <c r="H258" s="24">
        <f>SUM(H259:H261)</f>
        <v>0</v>
      </c>
      <c r="I258" s="24">
        <v>0</v>
      </c>
      <c r="J258" s="24">
        <v>0</v>
      </c>
      <c r="K258" s="38"/>
    </row>
    <row r="259" spans="1:11" ht="22.5" customHeight="1">
      <c r="A259" s="36"/>
      <c r="B259" s="36"/>
      <c r="C259" s="1" t="s">
        <v>9</v>
      </c>
      <c r="D259" s="14"/>
      <c r="E259" s="14"/>
      <c r="F259" s="4">
        <v>0</v>
      </c>
      <c r="G259" s="17">
        <v>4.75</v>
      </c>
      <c r="H259" s="25">
        <v>0</v>
      </c>
      <c r="I259" s="25">
        <v>0</v>
      </c>
      <c r="J259" s="25">
        <v>0</v>
      </c>
      <c r="K259" s="38"/>
    </row>
    <row r="260" spans="1:11" ht="13.5" customHeight="1">
      <c r="A260" s="36"/>
      <c r="B260" s="36"/>
      <c r="C260" s="1" t="s">
        <v>40</v>
      </c>
      <c r="D260" s="14"/>
      <c r="E260" s="14"/>
      <c r="F260" s="4">
        <v>0</v>
      </c>
      <c r="G260" s="17">
        <v>0.24</v>
      </c>
      <c r="H260" s="25">
        <v>0</v>
      </c>
      <c r="I260" s="25">
        <v>0</v>
      </c>
      <c r="J260" s="25">
        <v>0</v>
      </c>
      <c r="K260" s="38"/>
    </row>
    <row r="261" spans="1:11" ht="15.75" customHeight="1">
      <c r="A261" s="36"/>
      <c r="B261" s="36"/>
      <c r="C261" s="1" t="s">
        <v>1</v>
      </c>
      <c r="D261" s="14"/>
      <c r="E261" s="14"/>
      <c r="F261" s="4">
        <v>0</v>
      </c>
      <c r="G261" s="17">
        <v>0.01</v>
      </c>
      <c r="H261" s="25">
        <v>0</v>
      </c>
      <c r="I261" s="25">
        <v>0</v>
      </c>
      <c r="J261" s="25">
        <v>0</v>
      </c>
      <c r="K261" s="38"/>
    </row>
    <row r="262" spans="1:11" ht="27.75" customHeight="1">
      <c r="A262" s="1" t="s">
        <v>5</v>
      </c>
      <c r="B262" s="1" t="s">
        <v>187</v>
      </c>
      <c r="C262" s="1" t="s">
        <v>15</v>
      </c>
      <c r="D262" s="4"/>
      <c r="E262" s="4"/>
      <c r="F262" s="25">
        <v>0</v>
      </c>
      <c r="G262" s="17">
        <v>17.5</v>
      </c>
      <c r="H262" s="17">
        <v>15</v>
      </c>
      <c r="I262" s="25">
        <v>0</v>
      </c>
      <c r="J262" s="25">
        <v>0</v>
      </c>
      <c r="K262" s="38"/>
    </row>
    <row r="263" spans="1:11" ht="18.75" customHeight="1">
      <c r="A263" s="36" t="s">
        <v>316</v>
      </c>
      <c r="B263" s="36" t="s">
        <v>231</v>
      </c>
      <c r="C263" s="3" t="s">
        <v>82</v>
      </c>
      <c r="D263" s="21"/>
      <c r="E263" s="21"/>
      <c r="F263" s="21">
        <v>0</v>
      </c>
      <c r="G263" s="15">
        <f>SUM(G264:G266)</f>
        <v>5.3999999999999995</v>
      </c>
      <c r="H263" s="21">
        <f>SUM(H264:H266)</f>
        <v>0</v>
      </c>
      <c r="I263" s="21">
        <v>0</v>
      </c>
      <c r="J263" s="21">
        <v>0</v>
      </c>
      <c r="K263" s="38"/>
    </row>
    <row r="264" spans="1:11" ht="18.75" customHeight="1">
      <c r="A264" s="36"/>
      <c r="B264" s="36"/>
      <c r="C264" s="1" t="s">
        <v>9</v>
      </c>
      <c r="D264" s="4"/>
      <c r="E264" s="4"/>
      <c r="F264" s="4">
        <v>0</v>
      </c>
      <c r="G264" s="17">
        <v>5.13</v>
      </c>
      <c r="H264" s="25">
        <v>0</v>
      </c>
      <c r="I264" s="25">
        <v>0</v>
      </c>
      <c r="J264" s="25">
        <v>0</v>
      </c>
      <c r="K264" s="38"/>
    </row>
    <row r="265" spans="1:11" ht="18" customHeight="1">
      <c r="A265" s="36"/>
      <c r="B265" s="36"/>
      <c r="C265" s="1" t="s">
        <v>40</v>
      </c>
      <c r="D265" s="4"/>
      <c r="E265" s="4"/>
      <c r="F265" s="4">
        <v>0</v>
      </c>
      <c r="G265" s="17">
        <v>0.26</v>
      </c>
      <c r="H265" s="25">
        <v>0</v>
      </c>
      <c r="I265" s="25">
        <v>0</v>
      </c>
      <c r="J265" s="25">
        <v>0</v>
      </c>
      <c r="K265" s="38"/>
    </row>
    <row r="266" spans="1:11" ht="18.75" customHeight="1">
      <c r="A266" s="36"/>
      <c r="B266" s="36"/>
      <c r="C266" s="1" t="s">
        <v>1</v>
      </c>
      <c r="D266" s="4"/>
      <c r="E266" s="4"/>
      <c r="F266" s="4">
        <v>0</v>
      </c>
      <c r="G266" s="17">
        <v>0.01</v>
      </c>
      <c r="H266" s="25">
        <v>0</v>
      </c>
      <c r="I266" s="25">
        <v>0</v>
      </c>
      <c r="J266" s="25">
        <v>0</v>
      </c>
      <c r="K266" s="38"/>
    </row>
    <row r="267" spans="1:11" s="26" customFormat="1" ht="27.75" customHeight="1">
      <c r="A267" s="1" t="s">
        <v>6</v>
      </c>
      <c r="B267" s="1" t="s">
        <v>250</v>
      </c>
      <c r="C267" s="1" t="s">
        <v>15</v>
      </c>
      <c r="D267" s="4"/>
      <c r="E267" s="4"/>
      <c r="F267" s="25">
        <v>0</v>
      </c>
      <c r="G267" s="17">
        <v>20</v>
      </c>
      <c r="H267" s="25">
        <v>0</v>
      </c>
      <c r="I267" s="25">
        <v>0</v>
      </c>
      <c r="J267" s="25">
        <v>0</v>
      </c>
      <c r="K267" s="38"/>
    </row>
    <row r="268" spans="1:11" s="8" customFormat="1" ht="27.75" customHeight="1">
      <c r="A268" s="1" t="s">
        <v>48</v>
      </c>
      <c r="B268" s="1" t="s">
        <v>326</v>
      </c>
      <c r="C268" s="1" t="s">
        <v>15</v>
      </c>
      <c r="D268" s="4"/>
      <c r="E268" s="4"/>
      <c r="F268" s="25">
        <v>0</v>
      </c>
      <c r="G268" s="17">
        <v>10</v>
      </c>
      <c r="H268" s="25">
        <v>0</v>
      </c>
      <c r="I268" s="25">
        <v>0</v>
      </c>
      <c r="J268" s="25">
        <v>0</v>
      </c>
      <c r="K268" s="38"/>
    </row>
    <row r="269" spans="1:11" s="8" customFormat="1" ht="27.75" customHeight="1">
      <c r="A269" s="1" t="s">
        <v>327</v>
      </c>
      <c r="B269" s="1" t="s">
        <v>315</v>
      </c>
      <c r="C269" s="1" t="s">
        <v>15</v>
      </c>
      <c r="D269" s="17"/>
      <c r="E269" s="17"/>
      <c r="F269" s="25">
        <v>0</v>
      </c>
      <c r="G269" s="17">
        <v>6</v>
      </c>
      <c r="H269" s="25">
        <v>0</v>
      </c>
      <c r="I269" s="25">
        <v>0</v>
      </c>
      <c r="J269" s="25">
        <v>0</v>
      </c>
      <c r="K269" s="38"/>
    </row>
    <row r="270" spans="1:11" ht="17.25" customHeight="1">
      <c r="A270" s="37" t="s">
        <v>86</v>
      </c>
      <c r="B270" s="38"/>
      <c r="C270" s="38"/>
      <c r="D270" s="38"/>
      <c r="E270" s="38"/>
      <c r="F270" s="38"/>
      <c r="G270" s="38"/>
      <c r="H270" s="38"/>
      <c r="I270" s="38"/>
      <c r="J270" s="38"/>
      <c r="K270" s="38"/>
    </row>
    <row r="271" spans="1:11" ht="27.75" customHeight="1">
      <c r="A271" s="1" t="s">
        <v>7</v>
      </c>
      <c r="B271" s="1" t="s">
        <v>153</v>
      </c>
      <c r="C271" s="1" t="s">
        <v>15</v>
      </c>
      <c r="D271" s="16">
        <v>1.5</v>
      </c>
      <c r="E271" s="16">
        <v>1.3</v>
      </c>
      <c r="F271" s="17">
        <v>1.9</v>
      </c>
      <c r="G271" s="17">
        <v>1.2</v>
      </c>
      <c r="H271" s="17">
        <v>1.2</v>
      </c>
      <c r="I271" s="17">
        <v>1.2</v>
      </c>
      <c r="J271" s="17">
        <v>1.2</v>
      </c>
      <c r="K271" s="36"/>
    </row>
    <row r="272" spans="1:11" ht="27.75" customHeight="1">
      <c r="A272" s="4" t="s">
        <v>10</v>
      </c>
      <c r="B272" s="1" t="s">
        <v>251</v>
      </c>
      <c r="C272" s="1" t="s">
        <v>15</v>
      </c>
      <c r="D272" s="4"/>
      <c r="E272" s="4"/>
      <c r="F272" s="17">
        <v>10</v>
      </c>
      <c r="G272" s="17">
        <v>10</v>
      </c>
      <c r="H272" s="4">
        <v>0</v>
      </c>
      <c r="I272" s="4">
        <v>0</v>
      </c>
      <c r="J272" s="4">
        <v>0</v>
      </c>
      <c r="K272" s="36"/>
    </row>
    <row r="273" spans="1:11" ht="27.75" customHeight="1">
      <c r="A273" s="4" t="s">
        <v>49</v>
      </c>
      <c r="B273" s="1" t="s">
        <v>318</v>
      </c>
      <c r="C273" s="1" t="s">
        <v>15</v>
      </c>
      <c r="D273" s="4"/>
      <c r="E273" s="4"/>
      <c r="F273" s="17">
        <v>1.5</v>
      </c>
      <c r="G273" s="4">
        <v>0</v>
      </c>
      <c r="H273" s="4">
        <v>0</v>
      </c>
      <c r="I273" s="4">
        <v>0</v>
      </c>
      <c r="J273" s="4">
        <v>0</v>
      </c>
      <c r="K273" s="36"/>
    </row>
    <row r="274" spans="1:11" ht="14.25" customHeight="1">
      <c r="A274" s="37" t="s">
        <v>208</v>
      </c>
      <c r="B274" s="38"/>
      <c r="C274" s="38"/>
      <c r="D274" s="38"/>
      <c r="E274" s="38"/>
      <c r="F274" s="38"/>
      <c r="G274" s="38"/>
      <c r="H274" s="38"/>
      <c r="I274" s="38"/>
      <c r="J274" s="38"/>
      <c r="K274" s="38"/>
    </row>
    <row r="275" spans="1:11" ht="27.75" customHeight="1">
      <c r="A275" s="1" t="s">
        <v>12</v>
      </c>
      <c r="B275" s="1" t="s">
        <v>99</v>
      </c>
      <c r="C275" s="1" t="s">
        <v>15</v>
      </c>
      <c r="D275" s="16">
        <v>1.12</v>
      </c>
      <c r="E275" s="16">
        <v>1.5</v>
      </c>
      <c r="F275" s="17">
        <v>0.7</v>
      </c>
      <c r="G275" s="17">
        <v>1</v>
      </c>
      <c r="H275" s="17">
        <v>1</v>
      </c>
      <c r="I275" s="17">
        <v>1</v>
      </c>
      <c r="J275" s="17">
        <v>1</v>
      </c>
      <c r="K275" s="36" t="s">
        <v>114</v>
      </c>
    </row>
    <row r="276" spans="1:11" ht="27.75" customHeight="1">
      <c r="A276" s="1" t="s">
        <v>34</v>
      </c>
      <c r="B276" s="1" t="s">
        <v>100</v>
      </c>
      <c r="C276" s="1" t="s">
        <v>15</v>
      </c>
      <c r="D276" s="16">
        <v>1</v>
      </c>
      <c r="E276" s="16">
        <v>2.1</v>
      </c>
      <c r="F276" s="17">
        <v>1</v>
      </c>
      <c r="G276" s="17">
        <v>1</v>
      </c>
      <c r="H276" s="17">
        <v>1</v>
      </c>
      <c r="I276" s="17">
        <v>1</v>
      </c>
      <c r="J276" s="17">
        <v>1</v>
      </c>
      <c r="K276" s="36"/>
    </row>
    <row r="277" spans="1:11" ht="21.75" customHeight="1">
      <c r="A277" s="1"/>
      <c r="B277" s="4"/>
      <c r="C277" s="3" t="s">
        <v>22</v>
      </c>
      <c r="D277" s="5" t="e">
        <f>SUM(D257,#REF!,#REF!,#REF!,#REF!,#REF!,#REF!,#REF!,#REF!,#REF!,#REF!,D271,#REF!,#REF!,#REF!,#REF!,D275,D276)</f>
        <v>#REF!</v>
      </c>
      <c r="E277" s="5" t="e">
        <f>SUM(E257,#REF!,#REF!,#REF!,#REF!,#REF!,#REF!,#REF!,#REF!,#REF!,#REF!,E271,#REF!,#REF!,#REF!,#REF!,E275,E276)</f>
        <v>#REF!</v>
      </c>
      <c r="F277" s="5">
        <f>SUM(F255,F256,F257,F258,F262,F263,F267,F268,F269,F271,F272,F273,F275,F276)</f>
        <v>30.099999999999998</v>
      </c>
      <c r="G277" s="5">
        <f>SUM(G255,G256,G257,G258,G262,G263,G267,G268,G269,G271,G272,G273,G275,G276)</f>
        <v>179.1</v>
      </c>
      <c r="H277" s="5">
        <f>SUM(H255,H256,H257,H258,H262,H263,H267,H268,H269,H271,H272,H273,H275,H276)</f>
        <v>28.2</v>
      </c>
      <c r="I277" s="5">
        <f>SUM(I255,I256,I257,I258,I262,I263,I267,I268,I269,I271,I272,I273,I275,I276)</f>
        <v>3.2</v>
      </c>
      <c r="J277" s="5">
        <f>SUM(J255,J256,J257,J258,J262,J263,J267,J268,J269,J271,J272,J273,J275,J276)</f>
        <v>3.2</v>
      </c>
      <c r="K277" s="1"/>
    </row>
    <row r="278" spans="1:11" ht="26.25" customHeight="1">
      <c r="A278" s="1"/>
      <c r="B278" s="4"/>
      <c r="C278" s="3" t="s">
        <v>9</v>
      </c>
      <c r="D278" s="5"/>
      <c r="E278" s="5"/>
      <c r="F278" s="19">
        <f>SUM(F259,F264)</f>
        <v>0</v>
      </c>
      <c r="G278" s="5">
        <f>SUM(G259,G264)</f>
        <v>9.879999999999999</v>
      </c>
      <c r="H278" s="19">
        <f>SUM(H259,H264)</f>
        <v>0</v>
      </c>
      <c r="I278" s="19">
        <f>SUM(I259,I264)</f>
        <v>0</v>
      </c>
      <c r="J278" s="19">
        <f>SUM(J259,J264)</f>
        <v>0</v>
      </c>
      <c r="K278" s="1"/>
    </row>
    <row r="279" spans="1:11" ht="17.25" customHeight="1">
      <c r="A279" s="1"/>
      <c r="B279" s="4"/>
      <c r="C279" s="3" t="s">
        <v>40</v>
      </c>
      <c r="D279" s="5"/>
      <c r="E279" s="5"/>
      <c r="F279" s="19">
        <f>SUM(F265,F260)</f>
        <v>0</v>
      </c>
      <c r="G279" s="5">
        <f>SUM(G265,G260)</f>
        <v>0.5</v>
      </c>
      <c r="H279" s="19">
        <f>SUM(H265,H260)</f>
        <v>0</v>
      </c>
      <c r="I279" s="19">
        <f>SUM(I265,I260)</f>
        <v>0</v>
      </c>
      <c r="J279" s="19">
        <f>SUM(J265,J260)</f>
        <v>0</v>
      </c>
      <c r="K279" s="1"/>
    </row>
    <row r="280" spans="1:11" ht="17.25" customHeight="1">
      <c r="A280" s="1"/>
      <c r="B280" s="4"/>
      <c r="C280" s="3" t="s">
        <v>1</v>
      </c>
      <c r="D280" s="5"/>
      <c r="E280" s="5"/>
      <c r="F280" s="19">
        <f>SUM(F261,F266)</f>
        <v>0</v>
      </c>
      <c r="G280" s="5">
        <f>SUM(G261,G266)</f>
        <v>0.02</v>
      </c>
      <c r="H280" s="19">
        <f>SUM(H261,H266)</f>
        <v>0</v>
      </c>
      <c r="I280" s="19">
        <f>SUM(I261,I266)</f>
        <v>0</v>
      </c>
      <c r="J280" s="19">
        <f>SUM(J261,J266)</f>
        <v>0</v>
      </c>
      <c r="K280" s="1"/>
    </row>
    <row r="281" spans="1:11" ht="27" customHeight="1">
      <c r="A281" s="1"/>
      <c r="B281" s="4"/>
      <c r="C281" s="3" t="s">
        <v>15</v>
      </c>
      <c r="D281" s="5"/>
      <c r="E281" s="5"/>
      <c r="F281" s="5">
        <f>SUM(F255,F256,F257,F262,F267,F268,F269,F271,F272,F273,F275,F276)</f>
        <v>30.099999999999998</v>
      </c>
      <c r="G281" s="5">
        <f>SUM(G255,G256,G257,G262,G267,G268,G269,G271,G272,G273,G275,G276)</f>
        <v>168.7</v>
      </c>
      <c r="H281" s="5">
        <f>SUM(H255,H256,H257,H262,H267,H268,H269,H271,H272,H273,H275,H276)</f>
        <v>28.2</v>
      </c>
      <c r="I281" s="5">
        <f>SUM(I255,I256,I257,I262,I267,I268,I269,I271,I272,I273,I275,I276)</f>
        <v>3.2</v>
      </c>
      <c r="J281" s="5">
        <f>SUM(J255,J256,J257,J262,J267,J268,J269,J271,J272,J273,J275,J276)</f>
        <v>3.2</v>
      </c>
      <c r="K281" s="1"/>
    </row>
    <row r="282" spans="1:11" ht="15.75" customHeight="1">
      <c r="A282" s="1"/>
      <c r="B282" s="4"/>
      <c r="C282" s="3"/>
      <c r="D282" s="5"/>
      <c r="E282" s="5"/>
      <c r="F282" s="5"/>
      <c r="G282" s="5"/>
      <c r="H282" s="5"/>
      <c r="I282" s="5"/>
      <c r="J282" s="5"/>
      <c r="K282" s="1"/>
    </row>
    <row r="283" spans="1:11" ht="12.75" customHeight="1">
      <c r="A283" s="37" t="s">
        <v>188</v>
      </c>
      <c r="B283" s="38"/>
      <c r="C283" s="38"/>
      <c r="D283" s="38"/>
      <c r="E283" s="38"/>
      <c r="F283" s="38"/>
      <c r="G283" s="38"/>
      <c r="H283" s="38"/>
      <c r="I283" s="38"/>
      <c r="J283" s="38"/>
      <c r="K283" s="38"/>
    </row>
    <row r="284" spans="1:11" ht="54" customHeight="1">
      <c r="A284" s="1" t="s">
        <v>52</v>
      </c>
      <c r="B284" s="1" t="s">
        <v>252</v>
      </c>
      <c r="C284" s="1" t="s">
        <v>15</v>
      </c>
      <c r="D284" s="16">
        <v>320</v>
      </c>
      <c r="E284" s="16">
        <v>150</v>
      </c>
      <c r="F284" s="16">
        <v>240</v>
      </c>
      <c r="G284" s="20">
        <v>0</v>
      </c>
      <c r="H284" s="20">
        <v>0</v>
      </c>
      <c r="I284" s="20">
        <v>0</v>
      </c>
      <c r="J284" s="20">
        <v>0</v>
      </c>
      <c r="K284" s="36" t="s">
        <v>190</v>
      </c>
    </row>
    <row r="285" spans="1:11" ht="20.25" customHeight="1">
      <c r="A285" s="36" t="s">
        <v>0</v>
      </c>
      <c r="B285" s="36" t="s">
        <v>232</v>
      </c>
      <c r="C285" s="3" t="s">
        <v>233</v>
      </c>
      <c r="D285" s="5"/>
      <c r="E285" s="5"/>
      <c r="F285" s="21">
        <v>0</v>
      </c>
      <c r="G285" s="5">
        <f>SUM(G286:G288)</f>
        <v>51.7</v>
      </c>
      <c r="H285" s="19">
        <f>SUM(H286:H288)</f>
        <v>0</v>
      </c>
      <c r="I285" s="19">
        <v>0</v>
      </c>
      <c r="J285" s="19">
        <v>0</v>
      </c>
      <c r="K285" s="36"/>
    </row>
    <row r="286" spans="1:11" ht="29.25" customHeight="1">
      <c r="A286" s="36"/>
      <c r="B286" s="36"/>
      <c r="C286" s="1" t="s">
        <v>234</v>
      </c>
      <c r="D286" s="16"/>
      <c r="E286" s="16"/>
      <c r="F286" s="4">
        <v>0</v>
      </c>
      <c r="G286" s="16">
        <v>49.1</v>
      </c>
      <c r="H286" s="20">
        <v>0</v>
      </c>
      <c r="I286" s="20">
        <v>0</v>
      </c>
      <c r="J286" s="20">
        <v>0</v>
      </c>
      <c r="K286" s="36"/>
    </row>
    <row r="287" spans="1:11" ht="15" customHeight="1">
      <c r="A287" s="36"/>
      <c r="B287" s="36"/>
      <c r="C287" s="1" t="s">
        <v>40</v>
      </c>
      <c r="D287" s="16"/>
      <c r="E287" s="16"/>
      <c r="F287" s="4">
        <v>0</v>
      </c>
      <c r="G287" s="16">
        <v>2.5</v>
      </c>
      <c r="H287" s="20">
        <v>0</v>
      </c>
      <c r="I287" s="20">
        <v>0</v>
      </c>
      <c r="J287" s="20">
        <v>0</v>
      </c>
      <c r="K287" s="36"/>
    </row>
    <row r="288" spans="1:11" ht="19.5" customHeight="1">
      <c r="A288" s="36"/>
      <c r="B288" s="36"/>
      <c r="C288" s="1" t="s">
        <v>1</v>
      </c>
      <c r="D288" s="16"/>
      <c r="E288" s="16"/>
      <c r="F288" s="4">
        <v>0</v>
      </c>
      <c r="G288" s="16">
        <v>0.1</v>
      </c>
      <c r="H288" s="20">
        <v>0</v>
      </c>
      <c r="I288" s="20">
        <v>0</v>
      </c>
      <c r="J288" s="20">
        <v>0</v>
      </c>
      <c r="K288" s="36"/>
    </row>
    <row r="289" spans="1:11" ht="33" customHeight="1">
      <c r="A289" s="1" t="s">
        <v>53</v>
      </c>
      <c r="B289" s="1" t="s">
        <v>189</v>
      </c>
      <c r="C289" s="1" t="s">
        <v>15</v>
      </c>
      <c r="D289" s="16"/>
      <c r="E289" s="20"/>
      <c r="F289" s="17">
        <v>25</v>
      </c>
      <c r="G289" s="4">
        <v>0</v>
      </c>
      <c r="H289" s="25">
        <v>0</v>
      </c>
      <c r="I289" s="25">
        <v>0</v>
      </c>
      <c r="J289" s="25">
        <v>0</v>
      </c>
      <c r="K289" s="39"/>
    </row>
    <row r="290" spans="1:11" ht="43.5" customHeight="1">
      <c r="A290" s="1" t="s">
        <v>54</v>
      </c>
      <c r="B290" s="1" t="s">
        <v>216</v>
      </c>
      <c r="C290" s="1" t="s">
        <v>15</v>
      </c>
      <c r="D290" s="16"/>
      <c r="E290" s="20"/>
      <c r="F290" s="17">
        <v>24.5</v>
      </c>
      <c r="G290" s="4">
        <v>0</v>
      </c>
      <c r="H290" s="25">
        <v>0</v>
      </c>
      <c r="I290" s="25">
        <v>0</v>
      </c>
      <c r="J290" s="25">
        <v>0</v>
      </c>
      <c r="K290" s="39"/>
    </row>
    <row r="291" spans="1:11" ht="34.5" customHeight="1">
      <c r="A291" s="1" t="s">
        <v>55</v>
      </c>
      <c r="B291" s="1" t="s">
        <v>235</v>
      </c>
      <c r="C291" s="1" t="s">
        <v>15</v>
      </c>
      <c r="D291" s="16"/>
      <c r="E291" s="20"/>
      <c r="F291" s="25">
        <v>0</v>
      </c>
      <c r="G291" s="17">
        <v>600</v>
      </c>
      <c r="H291" s="17">
        <v>600</v>
      </c>
      <c r="I291" s="25">
        <v>0</v>
      </c>
      <c r="J291" s="25">
        <v>0</v>
      </c>
      <c r="K291" s="39"/>
    </row>
    <row r="292" spans="1:11" ht="20.25" customHeight="1">
      <c r="A292" s="36" t="s">
        <v>13</v>
      </c>
      <c r="B292" s="36" t="s">
        <v>236</v>
      </c>
      <c r="C292" s="3" t="s">
        <v>233</v>
      </c>
      <c r="D292" s="5"/>
      <c r="E292" s="19"/>
      <c r="F292" s="19">
        <f>SUM(F293:F295)</f>
        <v>0</v>
      </c>
      <c r="G292" s="5">
        <f>SUM(G293:G295)</f>
        <v>294</v>
      </c>
      <c r="H292" s="5">
        <f>SUM(H293:H295)</f>
        <v>291</v>
      </c>
      <c r="I292" s="19">
        <v>0</v>
      </c>
      <c r="J292" s="19">
        <v>0</v>
      </c>
      <c r="K292" s="39"/>
    </row>
    <row r="293" spans="1:11" ht="16.5" customHeight="1">
      <c r="A293" s="36"/>
      <c r="B293" s="36"/>
      <c r="C293" s="1" t="s">
        <v>234</v>
      </c>
      <c r="D293" s="16"/>
      <c r="E293" s="20"/>
      <c r="F293" s="25">
        <v>0</v>
      </c>
      <c r="G293" s="17">
        <v>279.3</v>
      </c>
      <c r="H293" s="17">
        <v>276.4</v>
      </c>
      <c r="I293" s="20">
        <v>0</v>
      </c>
      <c r="J293" s="20">
        <v>0</v>
      </c>
      <c r="K293" s="39"/>
    </row>
    <row r="294" spans="1:11" ht="15.75" customHeight="1">
      <c r="A294" s="36"/>
      <c r="B294" s="36"/>
      <c r="C294" s="1" t="s">
        <v>40</v>
      </c>
      <c r="D294" s="16"/>
      <c r="E294" s="20"/>
      <c r="F294" s="25">
        <v>0</v>
      </c>
      <c r="G294" s="17">
        <v>14.26</v>
      </c>
      <c r="H294" s="17">
        <v>14.17</v>
      </c>
      <c r="I294" s="20">
        <v>0</v>
      </c>
      <c r="J294" s="20">
        <v>0</v>
      </c>
      <c r="K294" s="39"/>
    </row>
    <row r="295" spans="1:11" ht="18.75" customHeight="1">
      <c r="A295" s="36"/>
      <c r="B295" s="36"/>
      <c r="C295" s="1" t="s">
        <v>1</v>
      </c>
      <c r="D295" s="16"/>
      <c r="E295" s="20"/>
      <c r="F295" s="25">
        <v>0</v>
      </c>
      <c r="G295" s="17">
        <v>0.44</v>
      </c>
      <c r="H295" s="17">
        <v>0.43</v>
      </c>
      <c r="I295" s="20">
        <v>0</v>
      </c>
      <c r="J295" s="20">
        <v>0</v>
      </c>
      <c r="K295" s="39"/>
    </row>
    <row r="296" spans="1:11" ht="53.25" customHeight="1">
      <c r="A296" s="1" t="s">
        <v>76</v>
      </c>
      <c r="B296" s="1" t="s">
        <v>253</v>
      </c>
      <c r="C296" s="1" t="s">
        <v>15</v>
      </c>
      <c r="D296" s="16"/>
      <c r="E296" s="20"/>
      <c r="F296" s="25">
        <v>0</v>
      </c>
      <c r="G296" s="4">
        <v>0</v>
      </c>
      <c r="H296" s="17">
        <v>50</v>
      </c>
      <c r="I296" s="20">
        <v>0</v>
      </c>
      <c r="J296" s="20">
        <v>0</v>
      </c>
      <c r="K296" s="39"/>
    </row>
    <row r="297" spans="1:11" ht="19.5" customHeight="1">
      <c r="A297" s="1"/>
      <c r="B297" s="1"/>
      <c r="C297" s="3" t="s">
        <v>22</v>
      </c>
      <c r="D297" s="5">
        <f>SUM(D289:D290)</f>
        <v>0</v>
      </c>
      <c r="E297" s="5">
        <f>SUM(E289:E290)</f>
        <v>0</v>
      </c>
      <c r="F297" s="5">
        <f>SUM(F284,F285,F289,F290,F291,F292,F296)</f>
        <v>289.5</v>
      </c>
      <c r="G297" s="5">
        <f>SUM(G284,G285,G289,G290,G291,G292,G296)</f>
        <v>945.7</v>
      </c>
      <c r="H297" s="5">
        <f>SUM(H284,H285,H289,H290,H291,H292,H296)</f>
        <v>941</v>
      </c>
      <c r="I297" s="19">
        <f>SUM(I284,I285,I289,I290,I291,I292,I296)</f>
        <v>0</v>
      </c>
      <c r="J297" s="19">
        <f>SUM(J284,J285,J289,J290,J291,J292,J296)</f>
        <v>0</v>
      </c>
      <c r="K297" s="1"/>
    </row>
    <row r="298" spans="1:11" ht="27" customHeight="1">
      <c r="A298" s="1"/>
      <c r="B298" s="1"/>
      <c r="C298" s="3" t="s">
        <v>9</v>
      </c>
      <c r="D298" s="5"/>
      <c r="E298" s="5"/>
      <c r="F298" s="19">
        <f aca="true" t="shared" si="7" ref="F298:J300">SUM(F286,F293)</f>
        <v>0</v>
      </c>
      <c r="G298" s="5">
        <f t="shared" si="7"/>
        <v>328.40000000000003</v>
      </c>
      <c r="H298" s="5">
        <f t="shared" si="7"/>
        <v>276.4</v>
      </c>
      <c r="I298" s="19">
        <f t="shared" si="7"/>
        <v>0</v>
      </c>
      <c r="J298" s="19">
        <f t="shared" si="7"/>
        <v>0</v>
      </c>
      <c r="K298" s="1"/>
    </row>
    <row r="299" spans="1:11" ht="15.75" customHeight="1">
      <c r="A299" s="1"/>
      <c r="B299" s="1"/>
      <c r="C299" s="3" t="s">
        <v>40</v>
      </c>
      <c r="D299" s="5"/>
      <c r="E299" s="5"/>
      <c r="F299" s="19">
        <f t="shared" si="7"/>
        <v>0</v>
      </c>
      <c r="G299" s="5">
        <f t="shared" si="7"/>
        <v>16.759999999999998</v>
      </c>
      <c r="H299" s="5">
        <f t="shared" si="7"/>
        <v>14.17</v>
      </c>
      <c r="I299" s="19">
        <f t="shared" si="7"/>
        <v>0</v>
      </c>
      <c r="J299" s="19">
        <f t="shared" si="7"/>
        <v>0</v>
      </c>
      <c r="K299" s="1"/>
    </row>
    <row r="300" spans="1:11" ht="15" customHeight="1">
      <c r="A300" s="1"/>
      <c r="B300" s="1"/>
      <c r="C300" s="3" t="s">
        <v>1</v>
      </c>
      <c r="D300" s="5"/>
      <c r="E300" s="5"/>
      <c r="F300" s="19">
        <f t="shared" si="7"/>
        <v>0</v>
      </c>
      <c r="G300" s="5">
        <f t="shared" si="7"/>
        <v>0.54</v>
      </c>
      <c r="H300" s="5">
        <f t="shared" si="7"/>
        <v>0.43</v>
      </c>
      <c r="I300" s="19">
        <f t="shared" si="7"/>
        <v>0</v>
      </c>
      <c r="J300" s="19">
        <f t="shared" si="7"/>
        <v>0</v>
      </c>
      <c r="K300" s="1"/>
    </row>
    <row r="301" spans="1:11" ht="27" customHeight="1">
      <c r="A301" s="1"/>
      <c r="B301" s="4"/>
      <c r="C301" s="3" t="s">
        <v>15</v>
      </c>
      <c r="D301" s="21"/>
      <c r="E301" s="32"/>
      <c r="F301" s="15">
        <f>SUM(F284,F289,F290,F291,F296)</f>
        <v>289.5</v>
      </c>
      <c r="G301" s="15">
        <f>SUM(G284,G289,G290,G291,G296)</f>
        <v>600</v>
      </c>
      <c r="H301" s="15">
        <f>SUM(H284,H289,H290,H291,H296)</f>
        <v>650</v>
      </c>
      <c r="I301" s="24">
        <f>SUM(I284,I289,I290,I291,I296)</f>
        <v>0</v>
      </c>
      <c r="J301" s="24">
        <f>SUM(J284,J289,J290,J291,J296)</f>
        <v>0</v>
      </c>
      <c r="K301" s="1"/>
    </row>
    <row r="302" spans="1:11" ht="15" customHeight="1">
      <c r="A302" s="37" t="s">
        <v>88</v>
      </c>
      <c r="B302" s="38"/>
      <c r="C302" s="38"/>
      <c r="D302" s="38"/>
      <c r="E302" s="38"/>
      <c r="F302" s="38"/>
      <c r="G302" s="38"/>
      <c r="H302" s="38"/>
      <c r="I302" s="38"/>
      <c r="J302" s="38"/>
      <c r="K302" s="38"/>
    </row>
    <row r="303" spans="1:11" ht="18" customHeight="1">
      <c r="A303" s="37" t="s">
        <v>57</v>
      </c>
      <c r="B303" s="38"/>
      <c r="C303" s="38"/>
      <c r="D303" s="38"/>
      <c r="E303" s="38"/>
      <c r="F303" s="38"/>
      <c r="G303" s="38"/>
      <c r="H303" s="38"/>
      <c r="I303" s="38"/>
      <c r="J303" s="38"/>
      <c r="K303" s="38"/>
    </row>
    <row r="304" spans="1:11" ht="15.75" customHeight="1">
      <c r="A304" s="36" t="s">
        <v>52</v>
      </c>
      <c r="B304" s="42" t="s">
        <v>279</v>
      </c>
      <c r="C304" s="3" t="s">
        <v>82</v>
      </c>
      <c r="D304" s="15">
        <v>3.75</v>
      </c>
      <c r="E304" s="15">
        <v>3.75</v>
      </c>
      <c r="F304" s="15">
        <f>F305</f>
        <v>1</v>
      </c>
      <c r="G304" s="15">
        <f>G305</f>
        <v>15</v>
      </c>
      <c r="H304" s="15">
        <f>H305</f>
        <v>11.12</v>
      </c>
      <c r="I304" s="15">
        <f>I305</f>
        <v>8.2</v>
      </c>
      <c r="J304" s="15">
        <f>J305</f>
        <v>5</v>
      </c>
      <c r="K304" s="36" t="s">
        <v>193</v>
      </c>
    </row>
    <row r="305" spans="1:11" ht="13.5" customHeight="1">
      <c r="A305" s="36"/>
      <c r="B305" s="39"/>
      <c r="C305" s="4" t="s">
        <v>1</v>
      </c>
      <c r="D305" s="17">
        <v>3.75</v>
      </c>
      <c r="E305" s="16">
        <v>3.75</v>
      </c>
      <c r="F305" s="17">
        <v>1</v>
      </c>
      <c r="G305" s="17">
        <v>15</v>
      </c>
      <c r="H305" s="17">
        <v>11.12</v>
      </c>
      <c r="I305" s="17">
        <v>8.2</v>
      </c>
      <c r="J305" s="17">
        <v>5</v>
      </c>
      <c r="K305" s="38"/>
    </row>
    <row r="306" spans="1:11" ht="18.75" customHeight="1">
      <c r="A306" s="36" t="s">
        <v>53</v>
      </c>
      <c r="B306" s="36" t="s">
        <v>192</v>
      </c>
      <c r="C306" s="21" t="s">
        <v>82</v>
      </c>
      <c r="D306" s="15">
        <v>13.03</v>
      </c>
      <c r="E306" s="24">
        <v>0</v>
      </c>
      <c r="F306" s="15">
        <f>SUM(F307:F307)</f>
        <v>6.53</v>
      </c>
      <c r="G306" s="15">
        <f>SUM(G307:G307)</f>
        <v>8.2</v>
      </c>
      <c r="H306" s="15">
        <f>SUM(H307:H307)</f>
        <v>10.3</v>
      </c>
      <c r="I306" s="15">
        <f>SUM(I307:I307)</f>
        <v>10.3</v>
      </c>
      <c r="J306" s="15">
        <f>SUM(J307:J307)</f>
        <v>10.3</v>
      </c>
      <c r="K306" s="38"/>
    </row>
    <row r="307" spans="1:11" ht="18.75" customHeight="1">
      <c r="A307" s="36"/>
      <c r="B307" s="36"/>
      <c r="C307" s="4" t="s">
        <v>1</v>
      </c>
      <c r="D307" s="17">
        <v>13.03</v>
      </c>
      <c r="E307" s="25">
        <v>0</v>
      </c>
      <c r="F307" s="17">
        <v>6.53</v>
      </c>
      <c r="G307" s="17">
        <v>8.2</v>
      </c>
      <c r="H307" s="17">
        <v>10.3</v>
      </c>
      <c r="I307" s="17">
        <v>10.3</v>
      </c>
      <c r="J307" s="17">
        <v>10.3</v>
      </c>
      <c r="K307" s="38"/>
    </row>
    <row r="308" spans="1:11" ht="21" customHeight="1">
      <c r="A308" s="36" t="s">
        <v>54</v>
      </c>
      <c r="B308" s="36" t="s">
        <v>156</v>
      </c>
      <c r="C308" s="21" t="s">
        <v>82</v>
      </c>
      <c r="D308" s="15">
        <v>5.48</v>
      </c>
      <c r="E308" s="24">
        <v>0</v>
      </c>
      <c r="F308" s="15">
        <f>F309</f>
        <v>9.509</v>
      </c>
      <c r="G308" s="24">
        <f>G309</f>
        <v>0</v>
      </c>
      <c r="H308" s="24">
        <f>H309</f>
        <v>0</v>
      </c>
      <c r="I308" s="24">
        <f>I309</f>
        <v>0</v>
      </c>
      <c r="J308" s="24">
        <f>J309</f>
        <v>0</v>
      </c>
      <c r="K308" s="38"/>
    </row>
    <row r="309" spans="1:11" ht="32.25" customHeight="1">
      <c r="A309" s="36"/>
      <c r="B309" s="36"/>
      <c r="C309" s="4" t="s">
        <v>1</v>
      </c>
      <c r="D309" s="17">
        <v>5.48</v>
      </c>
      <c r="E309" s="25">
        <v>0</v>
      </c>
      <c r="F309" s="17">
        <v>9.509</v>
      </c>
      <c r="G309" s="25">
        <v>0</v>
      </c>
      <c r="H309" s="25">
        <v>0</v>
      </c>
      <c r="I309" s="25">
        <v>0</v>
      </c>
      <c r="J309" s="25">
        <v>0</v>
      </c>
      <c r="K309" s="38"/>
    </row>
    <row r="310" spans="1:11" ht="15.75" customHeight="1">
      <c r="A310" s="36" t="s">
        <v>55</v>
      </c>
      <c r="B310" s="36" t="s">
        <v>155</v>
      </c>
      <c r="C310" s="21" t="s">
        <v>82</v>
      </c>
      <c r="D310" s="24">
        <v>0</v>
      </c>
      <c r="E310" s="24">
        <v>0</v>
      </c>
      <c r="F310" s="15">
        <f>F311</f>
        <v>0.295</v>
      </c>
      <c r="G310" s="15">
        <f>G311</f>
        <v>3.6</v>
      </c>
      <c r="H310" s="15">
        <f>H311</f>
        <v>1.5</v>
      </c>
      <c r="I310" s="15">
        <f>I311</f>
        <v>1.5</v>
      </c>
      <c r="J310" s="15">
        <f>J311</f>
        <v>1.5</v>
      </c>
      <c r="K310" s="38"/>
    </row>
    <row r="311" spans="1:11" ht="17.25" customHeight="1">
      <c r="A311" s="36"/>
      <c r="B311" s="36"/>
      <c r="C311" s="4" t="s">
        <v>1</v>
      </c>
      <c r="D311" s="25">
        <v>0</v>
      </c>
      <c r="E311" s="25">
        <v>0</v>
      </c>
      <c r="F311" s="17">
        <v>0.295</v>
      </c>
      <c r="G311" s="17">
        <v>3.6</v>
      </c>
      <c r="H311" s="17">
        <v>1.5</v>
      </c>
      <c r="I311" s="17">
        <v>1.5</v>
      </c>
      <c r="J311" s="17">
        <v>1.5</v>
      </c>
      <c r="K311" s="38"/>
    </row>
    <row r="312" spans="1:11" ht="16.5" customHeight="1">
      <c r="A312" s="36" t="s">
        <v>76</v>
      </c>
      <c r="B312" s="36" t="s">
        <v>168</v>
      </c>
      <c r="C312" s="21" t="s">
        <v>82</v>
      </c>
      <c r="D312" s="24">
        <v>0</v>
      </c>
      <c r="E312" s="24">
        <v>0</v>
      </c>
      <c r="F312" s="15">
        <f>F313</f>
        <v>0.55</v>
      </c>
      <c r="G312" s="15">
        <f>G313</f>
        <v>1.7</v>
      </c>
      <c r="H312" s="15">
        <f>H313</f>
        <v>0.25</v>
      </c>
      <c r="I312" s="15">
        <f>I313</f>
        <v>0.25</v>
      </c>
      <c r="J312" s="15">
        <f>J313</f>
        <v>0.25</v>
      </c>
      <c r="K312" s="38"/>
    </row>
    <row r="313" spans="1:11" ht="13.5" customHeight="1">
      <c r="A313" s="36"/>
      <c r="B313" s="36"/>
      <c r="C313" s="4" t="s">
        <v>1</v>
      </c>
      <c r="D313" s="25">
        <v>0</v>
      </c>
      <c r="E313" s="25">
        <v>0</v>
      </c>
      <c r="F313" s="17">
        <v>0.55</v>
      </c>
      <c r="G313" s="17">
        <v>1.7</v>
      </c>
      <c r="H313" s="17">
        <v>0.25</v>
      </c>
      <c r="I313" s="17">
        <v>0.25</v>
      </c>
      <c r="J313" s="17">
        <v>0.25</v>
      </c>
      <c r="K313" s="38"/>
    </row>
    <row r="314" spans="1:11" ht="15" customHeight="1">
      <c r="A314" s="1"/>
      <c r="B314" s="4"/>
      <c r="C314" s="3" t="s">
        <v>22</v>
      </c>
      <c r="D314" s="15" t="e">
        <f>SUM(#REF!,D304,#REF!,D306,D308,D310,D312)</f>
        <v>#REF!</v>
      </c>
      <c r="E314" s="15" t="e">
        <f>SUM(#REF!,E304,#REF!,E306,E308,E310,E312)</f>
        <v>#REF!</v>
      </c>
      <c r="F314" s="15">
        <f aca="true" t="shared" si="8" ref="F314:J315">F304+F306+F308+F310+F312</f>
        <v>17.884000000000004</v>
      </c>
      <c r="G314" s="15">
        <f t="shared" si="8"/>
        <v>28.5</v>
      </c>
      <c r="H314" s="15">
        <f t="shared" si="8"/>
        <v>23.17</v>
      </c>
      <c r="I314" s="15">
        <f t="shared" si="8"/>
        <v>20.25</v>
      </c>
      <c r="J314" s="15">
        <f t="shared" si="8"/>
        <v>17.05</v>
      </c>
      <c r="K314" s="1"/>
    </row>
    <row r="315" spans="1:11" ht="15.75" customHeight="1">
      <c r="A315" s="1"/>
      <c r="B315" s="4"/>
      <c r="C315" s="3" t="s">
        <v>1</v>
      </c>
      <c r="D315" s="15" t="e">
        <f>SUM(#REF!,D305,#REF!,D307,D309,D311,D313)</f>
        <v>#REF!</v>
      </c>
      <c r="E315" s="15" t="e">
        <f>SUM(#REF!,E305,#REF!,E307,E309,E311,E313)</f>
        <v>#REF!</v>
      </c>
      <c r="F315" s="15">
        <f t="shared" si="8"/>
        <v>17.884000000000004</v>
      </c>
      <c r="G315" s="15">
        <f t="shared" si="8"/>
        <v>28.5</v>
      </c>
      <c r="H315" s="15">
        <f t="shared" si="8"/>
        <v>23.17</v>
      </c>
      <c r="I315" s="15">
        <f t="shared" si="8"/>
        <v>20.25</v>
      </c>
      <c r="J315" s="15">
        <f t="shared" si="8"/>
        <v>17.05</v>
      </c>
      <c r="K315" s="1"/>
    </row>
    <row r="316" spans="1:11" ht="13.5" customHeight="1">
      <c r="A316" s="1"/>
      <c r="B316" s="4"/>
      <c r="C316" s="3"/>
      <c r="D316" s="27"/>
      <c r="E316" s="27"/>
      <c r="F316" s="21"/>
      <c r="G316" s="21"/>
      <c r="H316" s="24"/>
      <c r="I316" s="24"/>
      <c r="J316" s="24"/>
      <c r="K316" s="1"/>
    </row>
    <row r="317" spans="1:11" ht="15.75" customHeight="1">
      <c r="A317" s="37" t="s">
        <v>241</v>
      </c>
      <c r="B317" s="38"/>
      <c r="C317" s="38"/>
      <c r="D317" s="38"/>
      <c r="E317" s="38"/>
      <c r="F317" s="38"/>
      <c r="G317" s="38"/>
      <c r="H317" s="38"/>
      <c r="I317" s="38"/>
      <c r="J317" s="38"/>
      <c r="K317" s="38"/>
    </row>
    <row r="318" spans="1:11" ht="16.5" customHeight="1">
      <c r="A318" s="37" t="s">
        <v>87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38"/>
    </row>
    <row r="319" spans="1:11" ht="12.75">
      <c r="A319" s="36" t="s">
        <v>0</v>
      </c>
      <c r="B319" s="36" t="s">
        <v>280</v>
      </c>
      <c r="C319" s="3" t="s">
        <v>82</v>
      </c>
      <c r="D319" s="15">
        <v>1.28</v>
      </c>
      <c r="E319" s="5">
        <v>1.28</v>
      </c>
      <c r="F319" s="5">
        <f>SUM(F320:F320)</f>
        <v>4.4</v>
      </c>
      <c r="G319" s="5">
        <f>SUM(G320:G320)</f>
        <v>5.3</v>
      </c>
      <c r="H319" s="5">
        <f>SUM(H320:H320)</f>
        <v>6.9</v>
      </c>
      <c r="I319" s="5">
        <f>SUM(I320:I320)</f>
        <v>6.9</v>
      </c>
      <c r="J319" s="5">
        <f>SUM(J320:J320)</f>
        <v>0</v>
      </c>
      <c r="K319" s="41" t="s">
        <v>203</v>
      </c>
    </row>
    <row r="320" spans="1:11" ht="13.5" customHeight="1">
      <c r="A320" s="36"/>
      <c r="B320" s="36"/>
      <c r="C320" s="1" t="s">
        <v>1</v>
      </c>
      <c r="D320" s="17">
        <v>1.28</v>
      </c>
      <c r="E320" s="16">
        <v>1.28</v>
      </c>
      <c r="F320" s="17">
        <v>4.4</v>
      </c>
      <c r="G320" s="17">
        <v>5.3</v>
      </c>
      <c r="H320" s="17">
        <v>6.9</v>
      </c>
      <c r="I320" s="17">
        <v>6.9</v>
      </c>
      <c r="J320" s="25">
        <v>0</v>
      </c>
      <c r="K320" s="41"/>
    </row>
    <row r="321" spans="1:11" ht="17.25" customHeight="1">
      <c r="A321" s="36" t="s">
        <v>3</v>
      </c>
      <c r="B321" s="36" t="s">
        <v>204</v>
      </c>
      <c r="C321" s="3" t="s">
        <v>82</v>
      </c>
      <c r="D321" s="15">
        <v>31.6</v>
      </c>
      <c r="E321" s="5">
        <v>31.6</v>
      </c>
      <c r="F321" s="5">
        <f>SUM(F322:F325)</f>
        <v>41.811</v>
      </c>
      <c r="G321" s="5">
        <f>SUM(G322:G325)</f>
        <v>131.632</v>
      </c>
      <c r="H321" s="5">
        <f>SUM(H322:H325)</f>
        <v>115</v>
      </c>
      <c r="I321" s="5">
        <f>SUM(I322:I325)</f>
        <v>115</v>
      </c>
      <c r="J321" s="5">
        <f>SUM(J322:J325)</f>
        <v>115</v>
      </c>
      <c r="K321" s="41"/>
    </row>
    <row r="322" spans="1:11" ht="15" customHeight="1">
      <c r="A322" s="36"/>
      <c r="B322" s="36"/>
      <c r="C322" s="1" t="s">
        <v>9</v>
      </c>
      <c r="D322" s="15"/>
      <c r="E322" s="5"/>
      <c r="F322" s="17">
        <v>0.937</v>
      </c>
      <c r="G322" s="17">
        <v>20</v>
      </c>
      <c r="H322" s="17">
        <v>20</v>
      </c>
      <c r="I322" s="17">
        <v>20</v>
      </c>
      <c r="J322" s="17">
        <v>20</v>
      </c>
      <c r="K322" s="41"/>
    </row>
    <row r="323" spans="1:11" ht="15" customHeight="1">
      <c r="A323" s="36"/>
      <c r="B323" s="36"/>
      <c r="C323" s="1" t="s">
        <v>40</v>
      </c>
      <c r="D323" s="15"/>
      <c r="E323" s="5"/>
      <c r="F323" s="17">
        <v>25.72</v>
      </c>
      <c r="G323" s="17">
        <v>77.057</v>
      </c>
      <c r="H323" s="17">
        <v>78</v>
      </c>
      <c r="I323" s="17">
        <v>78</v>
      </c>
      <c r="J323" s="17">
        <v>78</v>
      </c>
      <c r="K323" s="41"/>
    </row>
    <row r="324" spans="1:11" ht="15" customHeight="1">
      <c r="A324" s="36"/>
      <c r="B324" s="36"/>
      <c r="C324" s="1" t="s">
        <v>1</v>
      </c>
      <c r="D324" s="17">
        <v>31.6</v>
      </c>
      <c r="E324" s="16">
        <v>31.6</v>
      </c>
      <c r="F324" s="17">
        <v>5.9</v>
      </c>
      <c r="G324" s="17">
        <v>8.399</v>
      </c>
      <c r="H324" s="17">
        <v>8</v>
      </c>
      <c r="I324" s="17">
        <v>8</v>
      </c>
      <c r="J324" s="17">
        <v>8</v>
      </c>
      <c r="K324" s="41"/>
    </row>
    <row r="325" spans="1:11" ht="27.75" customHeight="1">
      <c r="A325" s="36"/>
      <c r="B325" s="36"/>
      <c r="C325" s="1" t="s">
        <v>15</v>
      </c>
      <c r="D325" s="4"/>
      <c r="E325" s="4"/>
      <c r="F325" s="17">
        <v>9.254</v>
      </c>
      <c r="G325" s="17">
        <v>26.176</v>
      </c>
      <c r="H325" s="17">
        <v>9</v>
      </c>
      <c r="I325" s="17">
        <v>9</v>
      </c>
      <c r="J325" s="17">
        <v>9</v>
      </c>
      <c r="K325" s="41"/>
    </row>
    <row r="326" spans="1:11" ht="15" customHeight="1">
      <c r="A326" s="1"/>
      <c r="B326" s="4"/>
      <c r="C326" s="3" t="s">
        <v>22</v>
      </c>
      <c r="D326" s="15" t="e">
        <f>SUM(D319,#REF!,#REF!,D321,#REF!,#REF!,#REF!,#REF!,#REF!)</f>
        <v>#REF!</v>
      </c>
      <c r="E326" s="15" t="e">
        <f>SUM(E319,#REF!,#REF!,E321,#REF!,#REF!,#REF!,#REF!,#REF!)</f>
        <v>#REF!</v>
      </c>
      <c r="F326" s="15">
        <f>SUM(F319,F321)</f>
        <v>46.211</v>
      </c>
      <c r="G326" s="15">
        <f>SUM(G319,G321)</f>
        <v>136.93200000000002</v>
      </c>
      <c r="H326" s="15">
        <f>SUM(H319,H321)</f>
        <v>121.9</v>
      </c>
      <c r="I326" s="15">
        <f>SUM(I319,I321)</f>
        <v>121.9</v>
      </c>
      <c r="J326" s="15">
        <f>SUM(J319,J321)</f>
        <v>115</v>
      </c>
      <c r="K326" s="16"/>
    </row>
    <row r="327" spans="1:11" ht="26.25" customHeight="1">
      <c r="A327" s="1"/>
      <c r="B327" s="4"/>
      <c r="C327" s="3" t="s">
        <v>9</v>
      </c>
      <c r="D327" s="15" t="e">
        <f>SUM(#REF!,#REF!,#REF!)</f>
        <v>#REF!</v>
      </c>
      <c r="E327" s="15" t="e">
        <f>SUM(#REF!,#REF!,#REF!)</f>
        <v>#REF!</v>
      </c>
      <c r="F327" s="15">
        <f>SUM(F322)</f>
        <v>0.937</v>
      </c>
      <c r="G327" s="15">
        <f>SUM(G322)</f>
        <v>20</v>
      </c>
      <c r="H327" s="15">
        <f>SUM(H322)</f>
        <v>20</v>
      </c>
      <c r="I327" s="15">
        <f>SUM(I322)</f>
        <v>20</v>
      </c>
      <c r="J327" s="15">
        <f>SUM(J322)</f>
        <v>20</v>
      </c>
      <c r="K327" s="16"/>
    </row>
    <row r="328" spans="1:11" ht="20.25" customHeight="1">
      <c r="A328" s="1"/>
      <c r="B328" s="4"/>
      <c r="C328" s="3" t="s">
        <v>40</v>
      </c>
      <c r="D328" s="15"/>
      <c r="E328" s="15"/>
      <c r="F328" s="15">
        <f>F323</f>
        <v>25.72</v>
      </c>
      <c r="G328" s="15">
        <f>G323</f>
        <v>77.057</v>
      </c>
      <c r="H328" s="15">
        <f>H323</f>
        <v>78</v>
      </c>
      <c r="I328" s="15">
        <f>I323</f>
        <v>78</v>
      </c>
      <c r="J328" s="15">
        <f>J323</f>
        <v>78</v>
      </c>
      <c r="K328" s="16"/>
    </row>
    <row r="329" spans="1:11" ht="14.25" customHeight="1">
      <c r="A329" s="1"/>
      <c r="B329" s="4"/>
      <c r="C329" s="3" t="s">
        <v>1</v>
      </c>
      <c r="D329" s="15" t="e">
        <f>SUM(D320,#REF!,#REF!,#REF!,D324,#REF!,#REF!,#REF!)</f>
        <v>#REF!</v>
      </c>
      <c r="E329" s="15" t="e">
        <f>SUM(E320,#REF!,#REF!,#REF!,E324,#REF!,#REF!,#REF!)</f>
        <v>#REF!</v>
      </c>
      <c r="F329" s="15">
        <f>SUM(F320,F324)</f>
        <v>10.3</v>
      </c>
      <c r="G329" s="15">
        <f>SUM(G320,G324)</f>
        <v>13.698999999999998</v>
      </c>
      <c r="H329" s="15">
        <f>SUM(H320,H324)</f>
        <v>14.9</v>
      </c>
      <c r="I329" s="15">
        <f>SUM(I320,I324)</f>
        <v>14.9</v>
      </c>
      <c r="J329" s="15">
        <f>SUM(J320,J324)</f>
        <v>8</v>
      </c>
      <c r="K329" s="16"/>
    </row>
    <row r="330" spans="1:11" ht="25.5" customHeight="1">
      <c r="A330" s="1"/>
      <c r="B330" s="4"/>
      <c r="C330" s="3" t="s">
        <v>15</v>
      </c>
      <c r="D330" s="15"/>
      <c r="E330" s="15"/>
      <c r="F330" s="15">
        <f>SUM(F325)</f>
        <v>9.254</v>
      </c>
      <c r="G330" s="15">
        <f>SUM(G325)</f>
        <v>26.176</v>
      </c>
      <c r="H330" s="15">
        <f>SUM(H325)</f>
        <v>9</v>
      </c>
      <c r="I330" s="15">
        <f>SUM(I325)</f>
        <v>9</v>
      </c>
      <c r="J330" s="15">
        <f>SUM(J325)</f>
        <v>9</v>
      </c>
      <c r="K330" s="16"/>
    </row>
    <row r="331" spans="1:11" ht="12.75" customHeight="1">
      <c r="A331" s="1"/>
      <c r="B331" s="4"/>
      <c r="C331" s="21"/>
      <c r="D331" s="4"/>
      <c r="E331" s="27"/>
      <c r="F331" s="21"/>
      <c r="G331" s="21"/>
      <c r="H331" s="21"/>
      <c r="I331" s="21"/>
      <c r="J331" s="21"/>
      <c r="K331" s="1"/>
    </row>
    <row r="332" spans="1:11" ht="13.5" customHeight="1">
      <c r="A332" s="37" t="s">
        <v>194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38"/>
    </row>
    <row r="333" spans="1:11" ht="17.25" customHeight="1">
      <c r="A333" s="36" t="s">
        <v>7</v>
      </c>
      <c r="B333" s="36" t="s">
        <v>281</v>
      </c>
      <c r="C333" s="21" t="s">
        <v>82</v>
      </c>
      <c r="D333" s="15">
        <v>4.2</v>
      </c>
      <c r="E333" s="15">
        <v>4.2</v>
      </c>
      <c r="F333" s="15">
        <f>F334+F335</f>
        <v>2</v>
      </c>
      <c r="G333" s="24">
        <f>G334+G335</f>
        <v>0</v>
      </c>
      <c r="H333" s="24">
        <f>H334+H335</f>
        <v>0</v>
      </c>
      <c r="I333" s="15">
        <f>I334+I335</f>
        <v>2</v>
      </c>
      <c r="J333" s="15">
        <f>J334+J335</f>
        <v>2</v>
      </c>
      <c r="K333" s="36" t="s">
        <v>124</v>
      </c>
    </row>
    <row r="334" spans="1:11" ht="17.25" customHeight="1">
      <c r="A334" s="36"/>
      <c r="B334" s="36"/>
      <c r="C334" s="4" t="s">
        <v>1</v>
      </c>
      <c r="D334" s="15"/>
      <c r="E334" s="15"/>
      <c r="F334" s="25">
        <v>0</v>
      </c>
      <c r="G334" s="25">
        <v>0</v>
      </c>
      <c r="H334" s="25">
        <v>0</v>
      </c>
      <c r="I334" s="17">
        <v>2</v>
      </c>
      <c r="J334" s="17">
        <v>2</v>
      </c>
      <c r="K334" s="36"/>
    </row>
    <row r="335" spans="1:11" ht="25.5" customHeight="1">
      <c r="A335" s="38"/>
      <c r="B335" s="39"/>
      <c r="C335" s="1" t="s">
        <v>15</v>
      </c>
      <c r="D335" s="17">
        <v>4.2</v>
      </c>
      <c r="E335" s="16">
        <v>4.2</v>
      </c>
      <c r="F335" s="17">
        <v>2</v>
      </c>
      <c r="G335" s="25">
        <v>0</v>
      </c>
      <c r="H335" s="25">
        <v>0</v>
      </c>
      <c r="I335" s="25">
        <v>0</v>
      </c>
      <c r="J335" s="25">
        <v>0</v>
      </c>
      <c r="K335" s="38"/>
    </row>
    <row r="336" spans="1:11" ht="26.25" customHeight="1">
      <c r="A336" s="36" t="s">
        <v>10</v>
      </c>
      <c r="B336" s="36" t="s">
        <v>205</v>
      </c>
      <c r="C336" s="3" t="s">
        <v>82</v>
      </c>
      <c r="D336" s="15"/>
      <c r="E336" s="5"/>
      <c r="F336" s="19">
        <f>SUM(F337:F340)</f>
        <v>0</v>
      </c>
      <c r="G336" s="5">
        <f>SUM(G337:G340)</f>
        <v>91</v>
      </c>
      <c r="H336" s="19">
        <f>SUM(H337:H340)</f>
        <v>0</v>
      </c>
      <c r="I336" s="19">
        <f>SUM(I337:I340)</f>
        <v>0</v>
      </c>
      <c r="J336" s="5">
        <f>SUM(J337:J340)</f>
        <v>57.7</v>
      </c>
      <c r="K336" s="38"/>
    </row>
    <row r="337" spans="1:11" ht="14.25" customHeight="1">
      <c r="A337" s="36"/>
      <c r="B337" s="38"/>
      <c r="C337" s="1" t="s">
        <v>9</v>
      </c>
      <c r="D337" s="17"/>
      <c r="E337" s="16"/>
      <c r="F337" s="25">
        <v>0</v>
      </c>
      <c r="G337" s="25">
        <v>0</v>
      </c>
      <c r="H337" s="25">
        <v>0</v>
      </c>
      <c r="I337" s="25">
        <v>0</v>
      </c>
      <c r="J337" s="17">
        <v>29.7</v>
      </c>
      <c r="K337" s="38"/>
    </row>
    <row r="338" spans="1:11" ht="14.25" customHeight="1">
      <c r="A338" s="36"/>
      <c r="B338" s="38"/>
      <c r="C338" s="1" t="s">
        <v>40</v>
      </c>
      <c r="D338" s="17"/>
      <c r="E338" s="16"/>
      <c r="F338" s="25">
        <v>0</v>
      </c>
      <c r="G338" s="25">
        <v>0</v>
      </c>
      <c r="H338" s="25">
        <v>0</v>
      </c>
      <c r="I338" s="25">
        <v>0</v>
      </c>
      <c r="J338" s="17">
        <v>8</v>
      </c>
      <c r="K338" s="38"/>
    </row>
    <row r="339" spans="1:11" ht="14.25" customHeight="1">
      <c r="A339" s="36"/>
      <c r="B339" s="38"/>
      <c r="C339" s="4" t="s">
        <v>1</v>
      </c>
      <c r="D339" s="17"/>
      <c r="E339" s="16"/>
      <c r="F339" s="25">
        <v>0</v>
      </c>
      <c r="G339" s="25">
        <v>0</v>
      </c>
      <c r="H339" s="25">
        <v>0</v>
      </c>
      <c r="I339" s="25">
        <v>0</v>
      </c>
      <c r="J339" s="17">
        <v>5</v>
      </c>
      <c r="K339" s="38"/>
    </row>
    <row r="340" spans="1:11" ht="26.25" customHeight="1">
      <c r="A340" s="36"/>
      <c r="B340" s="38"/>
      <c r="C340" s="1" t="s">
        <v>15</v>
      </c>
      <c r="D340" s="17"/>
      <c r="E340" s="16"/>
      <c r="F340" s="25">
        <v>0</v>
      </c>
      <c r="G340" s="17">
        <v>91</v>
      </c>
      <c r="H340" s="25">
        <v>0</v>
      </c>
      <c r="I340" s="25">
        <v>0</v>
      </c>
      <c r="J340" s="17">
        <v>15</v>
      </c>
      <c r="K340" s="38"/>
    </row>
    <row r="341" spans="1:11" ht="15.75" customHeight="1">
      <c r="A341" s="1"/>
      <c r="B341" s="4"/>
      <c r="C341" s="3" t="s">
        <v>22</v>
      </c>
      <c r="D341" s="15">
        <v>4.2</v>
      </c>
      <c r="E341" s="5">
        <v>4.2</v>
      </c>
      <c r="F341" s="5">
        <f>SUM(F333,F336)</f>
        <v>2</v>
      </c>
      <c r="G341" s="5">
        <f>SUM(G333,G336)</f>
        <v>91</v>
      </c>
      <c r="H341" s="19">
        <f>SUM(H333,H336)</f>
        <v>0</v>
      </c>
      <c r="I341" s="5">
        <f>SUM(I333,I336)</f>
        <v>2</v>
      </c>
      <c r="J341" s="5">
        <f>SUM(J333,J336)</f>
        <v>59.7</v>
      </c>
      <c r="K341" s="1"/>
    </row>
    <row r="342" spans="1:11" ht="27" customHeight="1">
      <c r="A342" s="1"/>
      <c r="B342" s="4"/>
      <c r="C342" s="3" t="s">
        <v>9</v>
      </c>
      <c r="D342" s="15"/>
      <c r="E342" s="5"/>
      <c r="F342" s="19">
        <f aca="true" t="shared" si="9" ref="F342:J343">SUM(F337)</f>
        <v>0</v>
      </c>
      <c r="G342" s="19">
        <f t="shared" si="9"/>
        <v>0</v>
      </c>
      <c r="H342" s="19">
        <f t="shared" si="9"/>
        <v>0</v>
      </c>
      <c r="I342" s="19">
        <f t="shared" si="9"/>
        <v>0</v>
      </c>
      <c r="J342" s="5">
        <f t="shared" si="9"/>
        <v>29.7</v>
      </c>
      <c r="K342" s="1"/>
    </row>
    <row r="343" spans="1:11" ht="15.75" customHeight="1">
      <c r="A343" s="1"/>
      <c r="B343" s="4"/>
      <c r="C343" s="3" t="s">
        <v>40</v>
      </c>
      <c r="D343" s="15"/>
      <c r="E343" s="5"/>
      <c r="F343" s="19">
        <f t="shared" si="9"/>
        <v>0</v>
      </c>
      <c r="G343" s="19">
        <f t="shared" si="9"/>
        <v>0</v>
      </c>
      <c r="H343" s="19">
        <f t="shared" si="9"/>
        <v>0</v>
      </c>
      <c r="I343" s="19">
        <f t="shared" si="9"/>
        <v>0</v>
      </c>
      <c r="J343" s="5">
        <f t="shared" si="9"/>
        <v>8</v>
      </c>
      <c r="K343" s="1"/>
    </row>
    <row r="344" spans="1:11" ht="15.75" customHeight="1">
      <c r="A344" s="1"/>
      <c r="B344" s="4"/>
      <c r="C344" s="3" t="s">
        <v>1</v>
      </c>
      <c r="D344" s="15"/>
      <c r="E344" s="5"/>
      <c r="F344" s="19">
        <f>F334+F339</f>
        <v>0</v>
      </c>
      <c r="G344" s="19">
        <f>G334+G339</f>
        <v>0</v>
      </c>
      <c r="H344" s="19">
        <f>H334+H339</f>
        <v>0</v>
      </c>
      <c r="I344" s="5">
        <f>I334+I339</f>
        <v>2</v>
      </c>
      <c r="J344" s="5">
        <f>J334+J339</f>
        <v>7</v>
      </c>
      <c r="K344" s="1"/>
    </row>
    <row r="345" spans="1:11" ht="30" customHeight="1">
      <c r="A345" s="1"/>
      <c r="B345" s="4"/>
      <c r="C345" s="3" t="s">
        <v>15</v>
      </c>
      <c r="D345" s="15"/>
      <c r="E345" s="5"/>
      <c r="F345" s="5">
        <f>SUM(F335,F340)</f>
        <v>2</v>
      </c>
      <c r="G345" s="5">
        <f>SUM(G335,G340)</f>
        <v>91</v>
      </c>
      <c r="H345" s="19">
        <f>SUM(H335,H340)</f>
        <v>0</v>
      </c>
      <c r="I345" s="19">
        <f>SUM(I335,I340)</f>
        <v>0</v>
      </c>
      <c r="J345" s="5">
        <f>SUM(J335,J340)</f>
        <v>15</v>
      </c>
      <c r="K345" s="1"/>
    </row>
    <row r="346" spans="1:11" ht="12" customHeight="1">
      <c r="A346" s="1"/>
      <c r="B346" s="4"/>
      <c r="C346" s="4"/>
      <c r="D346" s="4"/>
      <c r="E346" s="4"/>
      <c r="F346" s="4"/>
      <c r="G346" s="4"/>
      <c r="H346" s="24"/>
      <c r="I346" s="24"/>
      <c r="J346" s="24"/>
      <c r="K346" s="1"/>
    </row>
    <row r="347" spans="1:11" ht="15" customHeight="1">
      <c r="A347" s="37" t="s">
        <v>161</v>
      </c>
      <c r="B347" s="38"/>
      <c r="C347" s="38"/>
      <c r="D347" s="38"/>
      <c r="E347" s="38"/>
      <c r="F347" s="38"/>
      <c r="G347" s="38"/>
      <c r="H347" s="38"/>
      <c r="I347" s="38"/>
      <c r="J347" s="38"/>
      <c r="K347" s="38"/>
    </row>
    <row r="348" spans="1:11" ht="17.25" customHeight="1">
      <c r="A348" s="36" t="s">
        <v>12</v>
      </c>
      <c r="B348" s="36" t="s">
        <v>282</v>
      </c>
      <c r="C348" s="21" t="s">
        <v>82</v>
      </c>
      <c r="D348" s="15">
        <v>0.1</v>
      </c>
      <c r="E348" s="15">
        <v>0.1</v>
      </c>
      <c r="F348" s="15">
        <f>F349</f>
        <v>0.1</v>
      </c>
      <c r="G348" s="15">
        <f>G349</f>
        <v>2.2</v>
      </c>
      <c r="H348" s="15">
        <f>H349</f>
        <v>2</v>
      </c>
      <c r="I348" s="15">
        <f>I349</f>
        <v>2</v>
      </c>
      <c r="J348" s="15">
        <f>J349</f>
        <v>2</v>
      </c>
      <c r="K348" s="36" t="s">
        <v>206</v>
      </c>
    </row>
    <row r="349" spans="1:11" ht="17.25" customHeight="1">
      <c r="A349" s="38"/>
      <c r="B349" s="36"/>
      <c r="C349" s="4" t="s">
        <v>1</v>
      </c>
      <c r="D349" s="17">
        <v>0.1</v>
      </c>
      <c r="E349" s="17">
        <v>0.1</v>
      </c>
      <c r="F349" s="17">
        <v>0.1</v>
      </c>
      <c r="G349" s="17">
        <v>2.2</v>
      </c>
      <c r="H349" s="17">
        <v>2</v>
      </c>
      <c r="I349" s="17">
        <v>2</v>
      </c>
      <c r="J349" s="17">
        <v>2</v>
      </c>
      <c r="K349" s="38"/>
    </row>
    <row r="350" spans="1:11" ht="18" customHeight="1">
      <c r="A350" s="36" t="s">
        <v>34</v>
      </c>
      <c r="B350" s="36" t="s">
        <v>162</v>
      </c>
      <c r="C350" s="21" t="s">
        <v>82</v>
      </c>
      <c r="D350" s="15">
        <v>1.2</v>
      </c>
      <c r="E350" s="15">
        <v>0.53</v>
      </c>
      <c r="F350" s="15">
        <f>F351</f>
        <v>0.067</v>
      </c>
      <c r="G350" s="24">
        <v>0</v>
      </c>
      <c r="H350" s="24">
        <v>0</v>
      </c>
      <c r="I350" s="24">
        <v>0</v>
      </c>
      <c r="J350" s="24">
        <v>0</v>
      </c>
      <c r="K350" s="38"/>
    </row>
    <row r="351" spans="1:11" ht="16.5" customHeight="1">
      <c r="A351" s="38"/>
      <c r="B351" s="39"/>
      <c r="C351" s="1" t="s">
        <v>1</v>
      </c>
      <c r="D351" s="17">
        <v>1.2</v>
      </c>
      <c r="E351" s="16">
        <v>0.53</v>
      </c>
      <c r="F351" s="17">
        <v>0.067</v>
      </c>
      <c r="G351" s="25">
        <v>0</v>
      </c>
      <c r="H351" s="25">
        <v>0</v>
      </c>
      <c r="I351" s="25">
        <v>0</v>
      </c>
      <c r="J351" s="25">
        <v>0</v>
      </c>
      <c r="K351" s="38"/>
    </row>
    <row r="352" spans="1:11" ht="15.75" customHeight="1">
      <c r="A352" s="36" t="s">
        <v>36</v>
      </c>
      <c r="B352" s="36" t="s">
        <v>283</v>
      </c>
      <c r="C352" s="3" t="s">
        <v>82</v>
      </c>
      <c r="D352" s="15">
        <v>25.67</v>
      </c>
      <c r="E352" s="5">
        <v>5</v>
      </c>
      <c r="F352" s="15">
        <f>F353+F354+F355</f>
        <v>8.636</v>
      </c>
      <c r="G352" s="15">
        <f>G353+G354+G355</f>
        <v>4.99</v>
      </c>
      <c r="H352" s="15">
        <f>H353+H354+H355</f>
        <v>10.2</v>
      </c>
      <c r="I352" s="15">
        <f>I353+I354+I355</f>
        <v>2</v>
      </c>
      <c r="J352" s="15">
        <f>J353+J354+J355</f>
        <v>1</v>
      </c>
      <c r="K352" s="38"/>
    </row>
    <row r="353" spans="1:11" ht="15.75" customHeight="1">
      <c r="A353" s="36"/>
      <c r="B353" s="36"/>
      <c r="C353" s="1" t="s">
        <v>40</v>
      </c>
      <c r="D353" s="15"/>
      <c r="E353" s="5"/>
      <c r="F353" s="25">
        <v>0</v>
      </c>
      <c r="G353" s="25">
        <v>0</v>
      </c>
      <c r="H353" s="17">
        <v>5</v>
      </c>
      <c r="I353" s="25">
        <v>0</v>
      </c>
      <c r="J353" s="25">
        <v>0</v>
      </c>
      <c r="K353" s="38"/>
    </row>
    <row r="354" spans="1:11" ht="15.75" customHeight="1">
      <c r="A354" s="36"/>
      <c r="B354" s="36"/>
      <c r="C354" s="1" t="s">
        <v>1</v>
      </c>
      <c r="D354" s="15"/>
      <c r="E354" s="5"/>
      <c r="F354" s="17">
        <v>8.636</v>
      </c>
      <c r="G354" s="17">
        <v>4.99</v>
      </c>
      <c r="H354" s="17">
        <v>1.5</v>
      </c>
      <c r="I354" s="17">
        <v>2</v>
      </c>
      <c r="J354" s="17">
        <v>1</v>
      </c>
      <c r="K354" s="38"/>
    </row>
    <row r="355" spans="1:11" ht="24.75" customHeight="1">
      <c r="A355" s="36"/>
      <c r="B355" s="36"/>
      <c r="C355" s="1" t="s">
        <v>15</v>
      </c>
      <c r="D355" s="17">
        <v>25.67</v>
      </c>
      <c r="E355" s="16">
        <v>5</v>
      </c>
      <c r="F355" s="25">
        <v>0</v>
      </c>
      <c r="G355" s="25">
        <v>0</v>
      </c>
      <c r="H355" s="17">
        <v>3.7</v>
      </c>
      <c r="I355" s="25">
        <v>0</v>
      </c>
      <c r="J355" s="25">
        <v>0</v>
      </c>
      <c r="K355" s="38"/>
    </row>
    <row r="356" spans="1:11" ht="19.5" customHeight="1">
      <c r="A356" s="36" t="s">
        <v>38</v>
      </c>
      <c r="B356" s="36" t="s">
        <v>163</v>
      </c>
      <c r="C356" s="3" t="s">
        <v>82</v>
      </c>
      <c r="D356" s="15">
        <v>12</v>
      </c>
      <c r="E356" s="5">
        <v>12</v>
      </c>
      <c r="F356" s="15">
        <f>F357</f>
        <v>6.3</v>
      </c>
      <c r="G356" s="15">
        <f>G357</f>
        <v>9.45</v>
      </c>
      <c r="H356" s="24">
        <f>H357</f>
        <v>0</v>
      </c>
      <c r="I356" s="24">
        <f>I357</f>
        <v>0</v>
      </c>
      <c r="J356" s="24">
        <f>J357</f>
        <v>0</v>
      </c>
      <c r="K356" s="38"/>
    </row>
    <row r="357" spans="1:11" ht="26.25" customHeight="1">
      <c r="A357" s="36"/>
      <c r="B357" s="36"/>
      <c r="C357" s="1" t="s">
        <v>15</v>
      </c>
      <c r="D357" s="17">
        <v>12</v>
      </c>
      <c r="E357" s="16">
        <v>12</v>
      </c>
      <c r="F357" s="17">
        <v>6.3</v>
      </c>
      <c r="G357" s="17">
        <v>9.45</v>
      </c>
      <c r="H357" s="25">
        <v>0</v>
      </c>
      <c r="I357" s="25">
        <v>0</v>
      </c>
      <c r="J357" s="25">
        <v>0</v>
      </c>
      <c r="K357" s="38"/>
    </row>
    <row r="358" spans="1:11" ht="18.75" customHeight="1">
      <c r="A358" s="36" t="s">
        <v>50</v>
      </c>
      <c r="B358" s="36" t="s">
        <v>128</v>
      </c>
      <c r="C358" s="21" t="s">
        <v>82</v>
      </c>
      <c r="D358" s="15">
        <v>80.291</v>
      </c>
      <c r="E358" s="5">
        <v>80.291</v>
      </c>
      <c r="F358" s="5">
        <f>F359</f>
        <v>2</v>
      </c>
      <c r="G358" s="19">
        <v>0</v>
      </c>
      <c r="H358" s="19">
        <v>0</v>
      </c>
      <c r="I358" s="19">
        <v>0</v>
      </c>
      <c r="J358" s="19">
        <v>0</v>
      </c>
      <c r="K358" s="38"/>
    </row>
    <row r="359" spans="1:11" ht="21.75" customHeight="1">
      <c r="A359" s="36"/>
      <c r="B359" s="36"/>
      <c r="C359" s="1" t="s">
        <v>1</v>
      </c>
      <c r="D359" s="17">
        <v>4.705</v>
      </c>
      <c r="E359" s="16">
        <v>4.705</v>
      </c>
      <c r="F359" s="17">
        <v>2</v>
      </c>
      <c r="G359" s="25">
        <v>0</v>
      </c>
      <c r="H359" s="25">
        <v>0</v>
      </c>
      <c r="I359" s="25">
        <v>0</v>
      </c>
      <c r="J359" s="25">
        <v>0</v>
      </c>
      <c r="K359" s="38"/>
    </row>
    <row r="360" spans="1:11" ht="16.5" customHeight="1">
      <c r="A360" s="1"/>
      <c r="B360" s="1"/>
      <c r="C360" s="3" t="s">
        <v>22</v>
      </c>
      <c r="D360" s="15">
        <f>SUM(D348,D350,D352,D356,D358)</f>
        <v>119.261</v>
      </c>
      <c r="E360" s="15">
        <f>SUM(E348,E350,E352,E356,E358)</f>
        <v>97.92099999999999</v>
      </c>
      <c r="F360" s="15">
        <f>F348+F350+F352+F356+F358</f>
        <v>17.102999999999998</v>
      </c>
      <c r="G360" s="15">
        <f>G348+G350+G352+G356+G358</f>
        <v>16.64</v>
      </c>
      <c r="H360" s="15">
        <f>H348+H350+H352+H356+H358</f>
        <v>12.2</v>
      </c>
      <c r="I360" s="15">
        <f>I348+I350+I352+I356+I358</f>
        <v>4</v>
      </c>
      <c r="J360" s="15">
        <f>J348+J350+J352+J356+J358</f>
        <v>3</v>
      </c>
      <c r="K360" s="1"/>
    </row>
    <row r="361" spans="1:11" ht="12.75" customHeight="1">
      <c r="A361" s="1"/>
      <c r="B361" s="4"/>
      <c r="C361" s="3" t="s">
        <v>1</v>
      </c>
      <c r="D361" s="15">
        <f>SUM(D349,D351,D355,D359)</f>
        <v>31.675000000000004</v>
      </c>
      <c r="E361" s="15">
        <f>SUM(E349,E351,E355,E359)</f>
        <v>10.335</v>
      </c>
      <c r="F361" s="15">
        <f>F349+F351+F354+F359</f>
        <v>10.802999999999999</v>
      </c>
      <c r="G361" s="15">
        <f>G349+G351+G354+G359</f>
        <v>7.19</v>
      </c>
      <c r="H361" s="15">
        <f>H349+H351+H354+H359</f>
        <v>3.5</v>
      </c>
      <c r="I361" s="15">
        <f>I349+I351+I354+I359</f>
        <v>4</v>
      </c>
      <c r="J361" s="15">
        <f>J349+J351+J354+J359</f>
        <v>3</v>
      </c>
      <c r="K361" s="1"/>
    </row>
    <row r="362" spans="1:11" ht="12.75" customHeight="1">
      <c r="A362" s="1"/>
      <c r="B362" s="4"/>
      <c r="C362" s="3" t="s">
        <v>40</v>
      </c>
      <c r="D362" s="15"/>
      <c r="E362" s="15"/>
      <c r="F362" s="24">
        <f>F353</f>
        <v>0</v>
      </c>
      <c r="G362" s="24">
        <f>G353</f>
        <v>0</v>
      </c>
      <c r="H362" s="15">
        <f>H353</f>
        <v>5</v>
      </c>
      <c r="I362" s="24">
        <f>I353</f>
        <v>0</v>
      </c>
      <c r="J362" s="24">
        <f>J353</f>
        <v>0</v>
      </c>
      <c r="K362" s="1"/>
    </row>
    <row r="363" spans="1:11" ht="26.25" customHeight="1">
      <c r="A363" s="1"/>
      <c r="B363" s="4"/>
      <c r="C363" s="3" t="s">
        <v>15</v>
      </c>
      <c r="D363" s="15">
        <f>SUM(D357)</f>
        <v>12</v>
      </c>
      <c r="E363" s="15">
        <f>SUM(E357)</f>
        <v>12</v>
      </c>
      <c r="F363" s="15">
        <f>F355+F357</f>
        <v>6.3</v>
      </c>
      <c r="G363" s="15">
        <f>G355+G357</f>
        <v>9.45</v>
      </c>
      <c r="H363" s="15">
        <f>H355+H357</f>
        <v>3.7</v>
      </c>
      <c r="I363" s="24">
        <f>I355+I357</f>
        <v>0</v>
      </c>
      <c r="J363" s="24">
        <f>J355+J357</f>
        <v>0</v>
      </c>
      <c r="K363" s="1"/>
    </row>
    <row r="364" spans="1:11" ht="1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7.25" customHeight="1">
      <c r="A365" s="37" t="s">
        <v>169</v>
      </c>
      <c r="B365" s="38"/>
      <c r="C365" s="38"/>
      <c r="D365" s="38"/>
      <c r="E365" s="38"/>
      <c r="F365" s="38"/>
      <c r="G365" s="38"/>
      <c r="H365" s="38"/>
      <c r="I365" s="38"/>
      <c r="J365" s="38"/>
      <c r="K365" s="38"/>
    </row>
    <row r="366" spans="1:11" ht="13.5" customHeight="1">
      <c r="A366" s="36" t="s">
        <v>13</v>
      </c>
      <c r="B366" s="36" t="s">
        <v>238</v>
      </c>
      <c r="C366" s="3" t="s">
        <v>82</v>
      </c>
      <c r="D366" s="24">
        <v>0</v>
      </c>
      <c r="E366" s="24">
        <v>0</v>
      </c>
      <c r="F366" s="15">
        <f>F367+F368+F369</f>
        <v>19.695</v>
      </c>
      <c r="G366" s="15">
        <f>G367+G368+G369</f>
        <v>6.15</v>
      </c>
      <c r="H366" s="15">
        <f>H367+H368+H369</f>
        <v>9.6</v>
      </c>
      <c r="I366" s="15">
        <f>I367+I368+I369</f>
        <v>13</v>
      </c>
      <c r="J366" s="15">
        <f>J367+J368+J369</f>
        <v>2.5</v>
      </c>
      <c r="K366" s="36" t="s">
        <v>207</v>
      </c>
    </row>
    <row r="367" spans="1:11" ht="13.5" customHeight="1">
      <c r="A367" s="36"/>
      <c r="B367" s="38"/>
      <c r="C367" s="1" t="s">
        <v>40</v>
      </c>
      <c r="D367" s="24"/>
      <c r="E367" s="24"/>
      <c r="F367" s="17">
        <v>1.2</v>
      </c>
      <c r="G367" s="17">
        <v>4</v>
      </c>
      <c r="H367" s="17">
        <v>4</v>
      </c>
      <c r="I367" s="17">
        <v>4</v>
      </c>
      <c r="J367" s="17">
        <v>2</v>
      </c>
      <c r="K367" s="36"/>
    </row>
    <row r="368" spans="1:11" ht="13.5" customHeight="1">
      <c r="A368" s="36"/>
      <c r="B368" s="38"/>
      <c r="C368" s="1" t="s">
        <v>1</v>
      </c>
      <c r="D368" s="25">
        <v>0</v>
      </c>
      <c r="E368" s="25">
        <v>0</v>
      </c>
      <c r="F368" s="17">
        <v>18.495</v>
      </c>
      <c r="G368" s="17">
        <v>2.15</v>
      </c>
      <c r="H368" s="17">
        <v>2</v>
      </c>
      <c r="I368" s="17">
        <v>2</v>
      </c>
      <c r="J368" s="17">
        <v>0.5</v>
      </c>
      <c r="K368" s="36"/>
    </row>
    <row r="369" spans="1:11" ht="27.75" customHeight="1">
      <c r="A369" s="36"/>
      <c r="B369" s="38"/>
      <c r="C369" s="1" t="s">
        <v>15</v>
      </c>
      <c r="D369" s="4"/>
      <c r="E369" s="4"/>
      <c r="F369" s="4">
        <v>0</v>
      </c>
      <c r="G369" s="4">
        <v>0</v>
      </c>
      <c r="H369" s="17">
        <v>3.6</v>
      </c>
      <c r="I369" s="17">
        <v>7</v>
      </c>
      <c r="J369" s="4">
        <v>0</v>
      </c>
      <c r="K369" s="36"/>
    </row>
    <row r="370" spans="1:11" ht="14.25" customHeight="1">
      <c r="A370" s="1"/>
      <c r="B370" s="1"/>
      <c r="C370" s="4"/>
      <c r="D370" s="4"/>
      <c r="E370" s="4"/>
      <c r="F370" s="4"/>
      <c r="G370" s="4"/>
      <c r="H370" s="4"/>
      <c r="I370" s="4"/>
      <c r="J370" s="4"/>
      <c r="K370" s="1"/>
    </row>
    <row r="371" spans="1:11" ht="15.75" customHeight="1">
      <c r="A371" s="37" t="s">
        <v>242</v>
      </c>
      <c r="B371" s="39"/>
      <c r="C371" s="39"/>
      <c r="D371" s="39"/>
      <c r="E371" s="39"/>
      <c r="F371" s="39"/>
      <c r="G371" s="39"/>
      <c r="H371" s="39"/>
      <c r="I371" s="39"/>
      <c r="J371" s="39"/>
      <c r="K371" s="39"/>
    </row>
    <row r="372" spans="1:11" ht="20.25" customHeight="1">
      <c r="A372" s="1"/>
      <c r="B372" s="1"/>
      <c r="C372" s="3" t="s">
        <v>82</v>
      </c>
      <c r="D372" s="21"/>
      <c r="E372" s="21"/>
      <c r="F372" s="15">
        <f>SUM(F373:F375)</f>
        <v>32.58</v>
      </c>
      <c r="G372" s="15">
        <f>SUM(G373:G375)</f>
        <v>32.58</v>
      </c>
      <c r="H372" s="15">
        <f>SUM(H373:H375)</f>
        <v>32.58</v>
      </c>
      <c r="I372" s="15">
        <f>SUM(I373:I375)</f>
        <v>32.58</v>
      </c>
      <c r="J372" s="15">
        <f>SUM(J373:J375)</f>
        <v>32.58</v>
      </c>
      <c r="K372" s="36" t="s">
        <v>246</v>
      </c>
    </row>
    <row r="373" spans="1:11" ht="15" customHeight="1">
      <c r="A373" s="1"/>
      <c r="B373" s="1"/>
      <c r="C373" s="1" t="s">
        <v>9</v>
      </c>
      <c r="D373" s="4"/>
      <c r="E373" s="4"/>
      <c r="F373" s="17">
        <v>21.33</v>
      </c>
      <c r="G373" s="17">
        <v>21.33</v>
      </c>
      <c r="H373" s="17">
        <v>21.33</v>
      </c>
      <c r="I373" s="17">
        <v>21.33</v>
      </c>
      <c r="J373" s="17">
        <v>21.33</v>
      </c>
      <c r="K373" s="36"/>
    </row>
    <row r="374" spans="1:11" ht="15.75" customHeight="1">
      <c r="A374" s="1"/>
      <c r="B374" s="1"/>
      <c r="C374" s="1" t="s">
        <v>40</v>
      </c>
      <c r="D374" s="4"/>
      <c r="E374" s="4"/>
      <c r="F374" s="17">
        <v>7.85</v>
      </c>
      <c r="G374" s="17">
        <v>7.85</v>
      </c>
      <c r="H374" s="17">
        <v>7.85</v>
      </c>
      <c r="I374" s="17">
        <v>7.85</v>
      </c>
      <c r="J374" s="17">
        <v>7.85</v>
      </c>
      <c r="K374" s="36"/>
    </row>
    <row r="375" spans="1:11" ht="15.75" customHeight="1">
      <c r="A375" s="1"/>
      <c r="B375" s="1"/>
      <c r="C375" s="1" t="s">
        <v>1</v>
      </c>
      <c r="D375" s="4"/>
      <c r="E375" s="4"/>
      <c r="F375" s="17">
        <v>3.4</v>
      </c>
      <c r="G375" s="17">
        <v>3.4</v>
      </c>
      <c r="H375" s="17">
        <v>3.4</v>
      </c>
      <c r="I375" s="17">
        <v>3.4</v>
      </c>
      <c r="J375" s="17">
        <v>3.4</v>
      </c>
      <c r="K375" s="36"/>
    </row>
    <row r="376" spans="1:11" ht="17.25" customHeight="1">
      <c r="A376" s="1"/>
      <c r="B376" s="1"/>
      <c r="C376" s="4"/>
      <c r="D376" s="4"/>
      <c r="E376" s="4"/>
      <c r="F376" s="4"/>
      <c r="G376" s="4"/>
      <c r="H376" s="4"/>
      <c r="I376" s="4"/>
      <c r="J376" s="4"/>
      <c r="K376" s="36"/>
    </row>
    <row r="377" spans="1:11" ht="61.5" customHeight="1">
      <c r="A377" s="1"/>
      <c r="B377" s="4"/>
      <c r="C377" s="3" t="s">
        <v>284</v>
      </c>
      <c r="D377" s="4"/>
      <c r="E377" s="4"/>
      <c r="F377" s="15">
        <f>F326+F341+F360+F366+F372</f>
        <v>117.58899999999998</v>
      </c>
      <c r="G377" s="15">
        <f>G326+G341+G360+G366+G372</f>
        <v>283.302</v>
      </c>
      <c r="H377" s="15">
        <f>H326+H341+H360+H366+H372</f>
        <v>176.27999999999997</v>
      </c>
      <c r="I377" s="15">
        <f>I326+I341+I360+I366+I372</f>
        <v>173.48000000000002</v>
      </c>
      <c r="J377" s="15">
        <f>J326+J341+J360+J366+J372</f>
        <v>212.77999999999997</v>
      </c>
      <c r="K377" s="1"/>
    </row>
    <row r="378" spans="1:11" ht="26.25" customHeight="1">
      <c r="A378" s="1"/>
      <c r="B378" s="4"/>
      <c r="C378" s="3" t="s">
        <v>9</v>
      </c>
      <c r="D378" s="4"/>
      <c r="E378" s="4"/>
      <c r="F378" s="15">
        <f>F327+F342+F373</f>
        <v>22.267</v>
      </c>
      <c r="G378" s="15">
        <f>G327+G342+G373</f>
        <v>41.33</v>
      </c>
      <c r="H378" s="15">
        <f>H327+H342+H373</f>
        <v>41.33</v>
      </c>
      <c r="I378" s="15">
        <f>I327+I342+I373</f>
        <v>41.33</v>
      </c>
      <c r="J378" s="15">
        <f>J327+J342+J373</f>
        <v>71.03</v>
      </c>
      <c r="K378" s="1"/>
    </row>
    <row r="379" spans="1:11" ht="18" customHeight="1">
      <c r="A379" s="1"/>
      <c r="B379" s="4"/>
      <c r="C379" s="3" t="s">
        <v>40</v>
      </c>
      <c r="D379" s="4"/>
      <c r="E379" s="4"/>
      <c r="F379" s="15">
        <f>F328+F343+F362+F367+F374</f>
        <v>34.769999999999996</v>
      </c>
      <c r="G379" s="15">
        <f>G328+G343+G362+G367+G374</f>
        <v>88.907</v>
      </c>
      <c r="H379" s="15">
        <f>H328+H343+H362+H367+H374</f>
        <v>94.85</v>
      </c>
      <c r="I379" s="15">
        <f>I328+I343+I362+I367+I374</f>
        <v>89.85</v>
      </c>
      <c r="J379" s="15">
        <f>J328+J343+J362+J367+J374</f>
        <v>95.85</v>
      </c>
      <c r="K379" s="1"/>
    </row>
    <row r="380" spans="1:11" ht="16.5" customHeight="1">
      <c r="A380" s="1"/>
      <c r="B380" s="4"/>
      <c r="C380" s="3" t="s">
        <v>1</v>
      </c>
      <c r="D380" s="4"/>
      <c r="E380" s="4"/>
      <c r="F380" s="15">
        <f>F329+F344+F361+F368+F375</f>
        <v>42.998</v>
      </c>
      <c r="G380" s="15">
        <f>G329+G344+G361+G368+G375</f>
        <v>26.438999999999997</v>
      </c>
      <c r="H380" s="15">
        <f>H329+H344+H361+H368+H375</f>
        <v>23.799999999999997</v>
      </c>
      <c r="I380" s="15">
        <f>I329+I344+I361+I368+I375</f>
        <v>26.299999999999997</v>
      </c>
      <c r="J380" s="15">
        <f>J329+J344+J361+J368+J375</f>
        <v>21.9</v>
      </c>
      <c r="K380" s="1"/>
    </row>
    <row r="381" spans="1:11" ht="26.25" customHeight="1">
      <c r="A381" s="1"/>
      <c r="B381" s="4"/>
      <c r="C381" s="3" t="s">
        <v>15</v>
      </c>
      <c r="D381" s="4"/>
      <c r="E381" s="4"/>
      <c r="F381" s="15">
        <f>F330+F345+F363+F369</f>
        <v>17.554</v>
      </c>
      <c r="G381" s="15">
        <f>G330+G345+G363+G369</f>
        <v>126.626</v>
      </c>
      <c r="H381" s="15">
        <f>H330+H345+H363+H369</f>
        <v>16.3</v>
      </c>
      <c r="I381" s="15">
        <f>I330+I345+I363+I369</f>
        <v>16</v>
      </c>
      <c r="J381" s="15">
        <f>J330+J345+J363+J369</f>
        <v>24</v>
      </c>
      <c r="K381" s="1"/>
    </row>
    <row r="382" spans="1:11" ht="14.25" customHeight="1">
      <c r="A382" s="1"/>
      <c r="B382" s="4"/>
      <c r="C382" s="3"/>
      <c r="D382" s="28"/>
      <c r="E382" s="29"/>
      <c r="F382" s="30"/>
      <c r="G382" s="30"/>
      <c r="H382" s="30"/>
      <c r="I382" s="30"/>
      <c r="J382" s="30"/>
      <c r="K382" s="1"/>
    </row>
    <row r="383" spans="1:11" ht="12.75" customHeight="1">
      <c r="A383" s="37" t="s">
        <v>58</v>
      </c>
      <c r="B383" s="38"/>
      <c r="C383" s="38"/>
      <c r="D383" s="38"/>
      <c r="E383" s="38"/>
      <c r="F383" s="38"/>
      <c r="G383" s="38"/>
      <c r="H383" s="38"/>
      <c r="I383" s="38"/>
      <c r="J383" s="38"/>
      <c r="K383" s="38"/>
    </row>
    <row r="384" spans="1:11" ht="12.75" customHeight="1">
      <c r="A384" s="37" t="s">
        <v>96</v>
      </c>
      <c r="B384" s="38"/>
      <c r="C384" s="38"/>
      <c r="D384" s="38"/>
      <c r="E384" s="38"/>
      <c r="F384" s="38"/>
      <c r="G384" s="38"/>
      <c r="H384" s="38"/>
      <c r="I384" s="38"/>
      <c r="J384" s="38"/>
      <c r="K384" s="38"/>
    </row>
    <row r="385" spans="1:11" ht="15.75" customHeight="1">
      <c r="A385" s="36" t="s">
        <v>0</v>
      </c>
      <c r="B385" s="36" t="s">
        <v>89</v>
      </c>
      <c r="C385" s="21" t="s">
        <v>82</v>
      </c>
      <c r="D385" s="15">
        <v>0.8</v>
      </c>
      <c r="E385" s="15">
        <v>0.65</v>
      </c>
      <c r="F385" s="15">
        <f>F386</f>
        <v>0.35</v>
      </c>
      <c r="G385" s="24">
        <v>0</v>
      </c>
      <c r="H385" s="24">
        <v>0</v>
      </c>
      <c r="I385" s="24">
        <v>0</v>
      </c>
      <c r="J385" s="24">
        <v>0</v>
      </c>
      <c r="K385" s="36" t="s">
        <v>115</v>
      </c>
    </row>
    <row r="386" spans="1:11" ht="15.75" customHeight="1">
      <c r="A386" s="36"/>
      <c r="B386" s="39"/>
      <c r="C386" s="4" t="s">
        <v>1</v>
      </c>
      <c r="D386" s="4">
        <v>0</v>
      </c>
      <c r="E386" s="4">
        <v>0</v>
      </c>
      <c r="F386" s="17">
        <v>0.35</v>
      </c>
      <c r="G386" s="4">
        <v>0</v>
      </c>
      <c r="H386" s="4">
        <v>0</v>
      </c>
      <c r="I386" s="4">
        <v>0</v>
      </c>
      <c r="J386" s="4">
        <v>0</v>
      </c>
      <c r="K386" s="36"/>
    </row>
    <row r="387" spans="1:11" ht="18" customHeight="1">
      <c r="A387" s="36" t="s">
        <v>3</v>
      </c>
      <c r="B387" s="36" t="s">
        <v>59</v>
      </c>
      <c r="C387" s="3" t="s">
        <v>82</v>
      </c>
      <c r="D387" s="15">
        <v>10</v>
      </c>
      <c r="E387" s="5">
        <v>9.97</v>
      </c>
      <c r="F387" s="5">
        <f>SUM(F388:F389)</f>
        <v>8.73</v>
      </c>
      <c r="G387" s="5">
        <f>SUM(G388:G389)</f>
        <v>19.77</v>
      </c>
      <c r="H387" s="19">
        <f>SUM(H388:H389)</f>
        <v>0</v>
      </c>
      <c r="I387" s="19">
        <f>SUM(I388:I389)</f>
        <v>0</v>
      </c>
      <c r="J387" s="19">
        <f>SUM(J388:J389)</f>
        <v>0</v>
      </c>
      <c r="K387" s="36"/>
    </row>
    <row r="388" spans="1:11" ht="18" customHeight="1">
      <c r="A388" s="36"/>
      <c r="B388" s="36"/>
      <c r="C388" s="1" t="s">
        <v>40</v>
      </c>
      <c r="D388" s="15"/>
      <c r="E388" s="5"/>
      <c r="F388" s="17">
        <v>8</v>
      </c>
      <c r="G388" s="17">
        <v>19</v>
      </c>
      <c r="H388" s="25">
        <v>0</v>
      </c>
      <c r="I388" s="25">
        <v>0</v>
      </c>
      <c r="J388" s="25">
        <v>0</v>
      </c>
      <c r="K388" s="36"/>
    </row>
    <row r="389" spans="1:11" ht="24.75" customHeight="1">
      <c r="A389" s="36"/>
      <c r="B389" s="39"/>
      <c r="C389" s="1" t="s">
        <v>1</v>
      </c>
      <c r="D389" s="17">
        <v>10</v>
      </c>
      <c r="E389" s="16">
        <v>9.97</v>
      </c>
      <c r="F389" s="17">
        <v>0.73</v>
      </c>
      <c r="G389" s="17">
        <v>0.77</v>
      </c>
      <c r="H389" s="25">
        <v>0</v>
      </c>
      <c r="I389" s="25">
        <v>0</v>
      </c>
      <c r="J389" s="25">
        <v>0</v>
      </c>
      <c r="K389" s="36"/>
    </row>
    <row r="390" spans="1:11" ht="15" customHeight="1">
      <c r="A390" s="37" t="s">
        <v>237</v>
      </c>
      <c r="B390" s="38"/>
      <c r="C390" s="38"/>
      <c r="D390" s="38"/>
      <c r="E390" s="38"/>
      <c r="F390" s="38"/>
      <c r="G390" s="38"/>
      <c r="H390" s="38"/>
      <c r="I390" s="38"/>
      <c r="J390" s="38"/>
      <c r="K390" s="38"/>
    </row>
    <row r="391" spans="1:11" ht="15" customHeight="1">
      <c r="A391" s="36" t="s">
        <v>7</v>
      </c>
      <c r="B391" s="36" t="s">
        <v>97</v>
      </c>
      <c r="C391" s="3" t="s">
        <v>82</v>
      </c>
      <c r="D391" s="24">
        <v>0</v>
      </c>
      <c r="E391" s="19">
        <v>0</v>
      </c>
      <c r="F391" s="24">
        <f>SUM(F392:F395)</f>
        <v>0</v>
      </c>
      <c r="G391" s="24">
        <f>SUM(G392:G395)</f>
        <v>0</v>
      </c>
      <c r="H391" s="15">
        <f>SUM(H392:H395)</f>
        <v>202</v>
      </c>
      <c r="I391" s="24">
        <f>SUM(I392:I395)</f>
        <v>0</v>
      </c>
      <c r="J391" s="24">
        <f>SUM(J392:J395)</f>
        <v>0</v>
      </c>
      <c r="K391" s="36" t="s">
        <v>195</v>
      </c>
    </row>
    <row r="392" spans="1:11" ht="30" customHeight="1">
      <c r="A392" s="36"/>
      <c r="B392" s="36"/>
      <c r="C392" s="1" t="s">
        <v>9</v>
      </c>
      <c r="D392" s="24"/>
      <c r="E392" s="19"/>
      <c r="F392" s="20">
        <v>0</v>
      </c>
      <c r="G392" s="20">
        <v>0</v>
      </c>
      <c r="H392" s="17">
        <v>100</v>
      </c>
      <c r="I392" s="25">
        <v>0</v>
      </c>
      <c r="J392" s="25">
        <v>0</v>
      </c>
      <c r="K392" s="36"/>
    </row>
    <row r="393" spans="1:11" ht="15" customHeight="1">
      <c r="A393" s="36"/>
      <c r="B393" s="36"/>
      <c r="C393" s="1" t="s">
        <v>40</v>
      </c>
      <c r="D393" s="24"/>
      <c r="E393" s="19"/>
      <c r="F393" s="20">
        <v>0</v>
      </c>
      <c r="G393" s="20">
        <v>0</v>
      </c>
      <c r="H393" s="17">
        <v>80</v>
      </c>
      <c r="I393" s="25">
        <v>0</v>
      </c>
      <c r="J393" s="25">
        <v>0</v>
      </c>
      <c r="K393" s="36"/>
    </row>
    <row r="394" spans="1:11" ht="15" customHeight="1">
      <c r="A394" s="36"/>
      <c r="B394" s="36"/>
      <c r="C394" s="1" t="s">
        <v>1</v>
      </c>
      <c r="D394" s="24"/>
      <c r="E394" s="19"/>
      <c r="F394" s="20">
        <v>0</v>
      </c>
      <c r="G394" s="20">
        <v>0</v>
      </c>
      <c r="H394" s="17">
        <v>3.5</v>
      </c>
      <c r="I394" s="25">
        <v>0</v>
      </c>
      <c r="J394" s="25">
        <v>0</v>
      </c>
      <c r="K394" s="36"/>
    </row>
    <row r="395" spans="1:11" ht="27" customHeight="1">
      <c r="A395" s="36"/>
      <c r="B395" s="36"/>
      <c r="C395" s="1" t="s">
        <v>15</v>
      </c>
      <c r="D395" s="25"/>
      <c r="E395" s="20"/>
      <c r="F395" s="20">
        <v>0</v>
      </c>
      <c r="G395" s="20">
        <v>0</v>
      </c>
      <c r="H395" s="17">
        <v>18.5</v>
      </c>
      <c r="I395" s="25">
        <v>0</v>
      </c>
      <c r="J395" s="25">
        <v>0</v>
      </c>
      <c r="K395" s="36"/>
    </row>
    <row r="396" spans="1:11" ht="16.5" customHeight="1">
      <c r="A396" s="1"/>
      <c r="B396" s="4"/>
      <c r="C396" s="3" t="s">
        <v>22</v>
      </c>
      <c r="D396" s="15" t="e">
        <f>SUM(D385,D387,#REF!,#REF!,#REF!,D391)</f>
        <v>#REF!</v>
      </c>
      <c r="E396" s="15" t="e">
        <f>SUM(E385,E387,#REF!,#REF!,#REF!,E391)</f>
        <v>#REF!</v>
      </c>
      <c r="F396" s="15">
        <f>SUM(F385,F387,F391)</f>
        <v>9.08</v>
      </c>
      <c r="G396" s="15">
        <f>SUM(G385,G387,G391)</f>
        <v>19.77</v>
      </c>
      <c r="H396" s="15">
        <f>SUM(H385,H387,H391)</f>
        <v>202</v>
      </c>
      <c r="I396" s="24">
        <f>SUM(I385,I387,I391)</f>
        <v>0</v>
      </c>
      <c r="J396" s="24">
        <f>SUM(J385,J387,J391)</f>
        <v>0</v>
      </c>
      <c r="K396" s="1"/>
    </row>
    <row r="397" spans="1:11" ht="24.75" customHeight="1">
      <c r="A397" s="1"/>
      <c r="B397" s="4"/>
      <c r="C397" s="3" t="s">
        <v>9</v>
      </c>
      <c r="D397" s="15"/>
      <c r="E397" s="15"/>
      <c r="F397" s="24">
        <f>F392</f>
        <v>0</v>
      </c>
      <c r="G397" s="24">
        <f>G392</f>
        <v>0</v>
      </c>
      <c r="H397" s="15">
        <f>H392</f>
        <v>100</v>
      </c>
      <c r="I397" s="24">
        <f>I392</f>
        <v>0</v>
      </c>
      <c r="J397" s="24">
        <f>J392</f>
        <v>0</v>
      </c>
      <c r="K397" s="1"/>
    </row>
    <row r="398" spans="1:11" ht="16.5" customHeight="1">
      <c r="A398" s="1"/>
      <c r="B398" s="4"/>
      <c r="C398" s="3" t="s">
        <v>40</v>
      </c>
      <c r="D398" s="15"/>
      <c r="E398" s="15"/>
      <c r="F398" s="15">
        <f>F388+F393</f>
        <v>8</v>
      </c>
      <c r="G398" s="15">
        <f>G388+G393</f>
        <v>19</v>
      </c>
      <c r="H398" s="15">
        <f>H388+H393</f>
        <v>80</v>
      </c>
      <c r="I398" s="24">
        <f aca="true" t="shared" si="10" ref="I398:J400">I393</f>
        <v>0</v>
      </c>
      <c r="J398" s="24">
        <f t="shared" si="10"/>
        <v>0</v>
      </c>
      <c r="K398" s="1"/>
    </row>
    <row r="399" spans="1:11" ht="14.25" customHeight="1">
      <c r="A399" s="1"/>
      <c r="B399" s="4"/>
      <c r="C399" s="3" t="s">
        <v>1</v>
      </c>
      <c r="D399" s="15" t="e">
        <f>SUM(#REF!,#REF!,#REF!)</f>
        <v>#REF!</v>
      </c>
      <c r="E399" s="15" t="e">
        <f>SUM(#REF!,#REF!,#REF!)</f>
        <v>#REF!</v>
      </c>
      <c r="F399" s="15">
        <f>F386+F389+F394</f>
        <v>1.08</v>
      </c>
      <c r="G399" s="15">
        <f>G386+G389+G394</f>
        <v>0.77</v>
      </c>
      <c r="H399" s="15">
        <f>H386+H389+H394</f>
        <v>3.5</v>
      </c>
      <c r="I399" s="24">
        <f t="shared" si="10"/>
        <v>0</v>
      </c>
      <c r="J399" s="24">
        <f t="shared" si="10"/>
        <v>0</v>
      </c>
      <c r="K399" s="1"/>
    </row>
    <row r="400" spans="1:11" ht="25.5" customHeight="1">
      <c r="A400" s="1"/>
      <c r="B400" s="4"/>
      <c r="C400" s="3" t="s">
        <v>15</v>
      </c>
      <c r="D400" s="15" t="e">
        <f>SUM(D389,#REF!)</f>
        <v>#REF!</v>
      </c>
      <c r="E400" s="15" t="e">
        <f>SUM(E389,#REF!)</f>
        <v>#REF!</v>
      </c>
      <c r="F400" s="24">
        <f>F395</f>
        <v>0</v>
      </c>
      <c r="G400" s="24">
        <f>G395</f>
        <v>0</v>
      </c>
      <c r="H400" s="15">
        <f>H395</f>
        <v>18.5</v>
      </c>
      <c r="I400" s="24">
        <f t="shared" si="10"/>
        <v>0</v>
      </c>
      <c r="J400" s="24">
        <f t="shared" si="10"/>
        <v>0</v>
      </c>
      <c r="K400" s="1"/>
    </row>
    <row r="401" spans="1:11" ht="13.5" customHeight="1">
      <c r="A401" s="1"/>
      <c r="B401" s="4"/>
      <c r="C401" s="21"/>
      <c r="D401" s="15"/>
      <c r="E401" s="15"/>
      <c r="F401" s="21"/>
      <c r="G401" s="21"/>
      <c r="H401" s="21"/>
      <c r="I401" s="21"/>
      <c r="J401" s="21"/>
      <c r="K401" s="1"/>
    </row>
    <row r="402" spans="1:11" ht="13.5" customHeight="1">
      <c r="A402" s="37" t="s">
        <v>286</v>
      </c>
      <c r="B402" s="38"/>
      <c r="C402" s="38"/>
      <c r="D402" s="38"/>
      <c r="E402" s="38"/>
      <c r="F402" s="38"/>
      <c r="G402" s="38"/>
      <c r="H402" s="38"/>
      <c r="I402" s="38"/>
      <c r="J402" s="38"/>
      <c r="K402" s="38"/>
    </row>
    <row r="403" spans="1:11" ht="16.5" customHeight="1">
      <c r="A403" s="37" t="s">
        <v>292</v>
      </c>
      <c r="B403" s="38"/>
      <c r="C403" s="38"/>
      <c r="D403" s="38"/>
      <c r="E403" s="38"/>
      <c r="F403" s="38"/>
      <c r="G403" s="38"/>
      <c r="H403" s="38"/>
      <c r="I403" s="38"/>
      <c r="J403" s="38"/>
      <c r="K403" s="38"/>
    </row>
    <row r="404" spans="1:11" ht="13.5" customHeight="1">
      <c r="A404" s="36" t="s">
        <v>0</v>
      </c>
      <c r="B404" s="36" t="s">
        <v>293</v>
      </c>
      <c r="C404" s="3" t="s">
        <v>82</v>
      </c>
      <c r="D404" s="5">
        <v>0.3</v>
      </c>
      <c r="E404" s="5">
        <v>0.2</v>
      </c>
      <c r="F404" s="15">
        <f>F405</f>
        <v>0.421</v>
      </c>
      <c r="G404" s="15">
        <f>G405</f>
        <v>5.5</v>
      </c>
      <c r="H404" s="24">
        <f>H405</f>
        <v>0</v>
      </c>
      <c r="I404" s="24">
        <f>I405</f>
        <v>0</v>
      </c>
      <c r="J404" s="24">
        <f>J405</f>
        <v>0</v>
      </c>
      <c r="K404" s="1"/>
    </row>
    <row r="405" spans="1:11" ht="12.75" customHeight="1">
      <c r="A405" s="36"/>
      <c r="B405" s="39"/>
      <c r="C405" s="1" t="s">
        <v>1</v>
      </c>
      <c r="D405" s="16">
        <v>0.3</v>
      </c>
      <c r="E405" s="16">
        <v>0.2</v>
      </c>
      <c r="F405" s="17">
        <v>0.421</v>
      </c>
      <c r="G405" s="17">
        <v>5.5</v>
      </c>
      <c r="H405" s="25">
        <v>0</v>
      </c>
      <c r="I405" s="25">
        <v>0</v>
      </c>
      <c r="J405" s="25">
        <v>0</v>
      </c>
      <c r="K405" s="1"/>
    </row>
    <row r="406" spans="1:11" ht="15.75" customHeight="1">
      <c r="A406" s="36" t="s">
        <v>3</v>
      </c>
      <c r="B406" s="36" t="s">
        <v>294</v>
      </c>
      <c r="C406" s="3" t="s">
        <v>82</v>
      </c>
      <c r="D406" s="15">
        <v>25.67</v>
      </c>
      <c r="E406" s="5">
        <v>5</v>
      </c>
      <c r="F406" s="24">
        <f>F407+F408+F409</f>
        <v>0</v>
      </c>
      <c r="G406" s="15">
        <f>G407+G408+G409</f>
        <v>97.1</v>
      </c>
      <c r="H406" s="15">
        <f>H407+H408+H409</f>
        <v>102.8</v>
      </c>
      <c r="I406" s="24">
        <f>I407+I408+I409</f>
        <v>0</v>
      </c>
      <c r="J406" s="24">
        <f>J407+J408+J409</f>
        <v>0</v>
      </c>
      <c r="K406" s="1"/>
    </row>
    <row r="407" spans="1:11" ht="15.75" customHeight="1">
      <c r="A407" s="36"/>
      <c r="B407" s="36"/>
      <c r="C407" s="1" t="s">
        <v>40</v>
      </c>
      <c r="D407" s="15"/>
      <c r="E407" s="5"/>
      <c r="F407" s="25">
        <v>0</v>
      </c>
      <c r="G407" s="17">
        <v>60</v>
      </c>
      <c r="H407" s="17">
        <v>94</v>
      </c>
      <c r="I407" s="25">
        <v>0</v>
      </c>
      <c r="J407" s="25">
        <v>0</v>
      </c>
      <c r="K407" s="1"/>
    </row>
    <row r="408" spans="1:11" ht="15.75" customHeight="1">
      <c r="A408" s="36"/>
      <c r="B408" s="36"/>
      <c r="C408" s="1" t="s">
        <v>1</v>
      </c>
      <c r="D408" s="15"/>
      <c r="E408" s="5"/>
      <c r="F408" s="25">
        <v>0</v>
      </c>
      <c r="G408" s="17">
        <v>7.1</v>
      </c>
      <c r="H408" s="17">
        <v>8.8</v>
      </c>
      <c r="I408" s="25">
        <v>0</v>
      </c>
      <c r="J408" s="25">
        <v>0</v>
      </c>
      <c r="K408" s="1"/>
    </row>
    <row r="409" spans="1:11" ht="24.75" customHeight="1">
      <c r="A409" s="36"/>
      <c r="B409" s="36"/>
      <c r="C409" s="1" t="s">
        <v>15</v>
      </c>
      <c r="D409" s="17">
        <v>25.67</v>
      </c>
      <c r="E409" s="16">
        <v>5</v>
      </c>
      <c r="F409" s="25">
        <v>0</v>
      </c>
      <c r="G409" s="17">
        <v>30</v>
      </c>
      <c r="H409" s="25">
        <v>0</v>
      </c>
      <c r="I409" s="25">
        <v>0</v>
      </c>
      <c r="J409" s="25">
        <v>0</v>
      </c>
      <c r="K409" s="1"/>
    </row>
    <row r="410" spans="1:11" ht="12.75" customHeight="1">
      <c r="A410" s="37" t="s">
        <v>319</v>
      </c>
      <c r="B410" s="38"/>
      <c r="C410" s="38"/>
      <c r="D410" s="38"/>
      <c r="E410" s="38"/>
      <c r="F410" s="38"/>
      <c r="G410" s="38"/>
      <c r="H410" s="38"/>
      <c r="I410" s="38"/>
      <c r="J410" s="38"/>
      <c r="K410" s="38"/>
    </row>
    <row r="411" spans="1:11" ht="13.5" customHeight="1">
      <c r="A411" s="40" t="s">
        <v>7</v>
      </c>
      <c r="B411" s="36" t="s">
        <v>293</v>
      </c>
      <c r="C411" s="3" t="s">
        <v>82</v>
      </c>
      <c r="D411" s="5">
        <v>0.3</v>
      </c>
      <c r="E411" s="5">
        <v>0.2</v>
      </c>
      <c r="F411" s="24">
        <f>F412</f>
        <v>0</v>
      </c>
      <c r="G411" s="15">
        <f>G412</f>
        <v>3.9</v>
      </c>
      <c r="H411" s="24">
        <f>H412</f>
        <v>0</v>
      </c>
      <c r="I411" s="24">
        <f>I412</f>
        <v>0</v>
      </c>
      <c r="J411" s="24">
        <f>J412</f>
        <v>0</v>
      </c>
      <c r="K411" s="1"/>
    </row>
    <row r="412" spans="1:11" ht="12.75" customHeight="1">
      <c r="A412" s="36"/>
      <c r="B412" s="39"/>
      <c r="C412" s="1" t="s">
        <v>1</v>
      </c>
      <c r="D412" s="16">
        <v>0.3</v>
      </c>
      <c r="E412" s="16">
        <v>0.2</v>
      </c>
      <c r="F412" s="25">
        <v>0</v>
      </c>
      <c r="G412" s="17">
        <v>3.9</v>
      </c>
      <c r="H412" s="25">
        <v>0</v>
      </c>
      <c r="I412" s="25">
        <v>0</v>
      </c>
      <c r="J412" s="25">
        <v>0</v>
      </c>
      <c r="K412" s="1"/>
    </row>
    <row r="413" spans="1:11" ht="15.75" customHeight="1">
      <c r="A413" s="36" t="s">
        <v>10</v>
      </c>
      <c r="B413" s="36" t="s">
        <v>295</v>
      </c>
      <c r="C413" s="3" t="s">
        <v>82</v>
      </c>
      <c r="D413" s="15">
        <v>25.67</v>
      </c>
      <c r="E413" s="5">
        <v>5</v>
      </c>
      <c r="F413" s="24">
        <f>F414+F415+F416</f>
        <v>0</v>
      </c>
      <c r="G413" s="24">
        <f>G414+G415+G416</f>
        <v>0</v>
      </c>
      <c r="H413" s="15">
        <f>H414+H415+H416</f>
        <v>108</v>
      </c>
      <c r="I413" s="15">
        <f>I414+I415+I416</f>
        <v>108</v>
      </c>
      <c r="J413" s="15">
        <f>J414+J415+J416</f>
        <v>0</v>
      </c>
      <c r="K413" s="1"/>
    </row>
    <row r="414" spans="1:11" ht="15.75" customHeight="1">
      <c r="A414" s="36"/>
      <c r="B414" s="36"/>
      <c r="C414" s="1" t="s">
        <v>40</v>
      </c>
      <c r="D414" s="15"/>
      <c r="E414" s="5"/>
      <c r="F414" s="25">
        <v>0</v>
      </c>
      <c r="G414" s="25">
        <v>0</v>
      </c>
      <c r="H414" s="25">
        <v>0</v>
      </c>
      <c r="I414" s="25">
        <v>0</v>
      </c>
      <c r="J414" s="25">
        <v>0</v>
      </c>
      <c r="K414" s="1"/>
    </row>
    <row r="415" spans="1:11" ht="15.75" customHeight="1">
      <c r="A415" s="36"/>
      <c r="B415" s="36"/>
      <c r="C415" s="1" t="s">
        <v>1</v>
      </c>
      <c r="D415" s="15"/>
      <c r="E415" s="5"/>
      <c r="F415" s="25">
        <v>0</v>
      </c>
      <c r="G415" s="25">
        <v>0</v>
      </c>
      <c r="H415" s="17">
        <v>8</v>
      </c>
      <c r="I415" s="17">
        <v>8</v>
      </c>
      <c r="J415" s="25">
        <v>0</v>
      </c>
      <c r="K415" s="1"/>
    </row>
    <row r="416" spans="1:11" ht="24.75" customHeight="1">
      <c r="A416" s="36"/>
      <c r="B416" s="36"/>
      <c r="C416" s="1" t="s">
        <v>15</v>
      </c>
      <c r="D416" s="17">
        <v>25.67</v>
      </c>
      <c r="E416" s="16">
        <v>5</v>
      </c>
      <c r="F416" s="25">
        <v>0</v>
      </c>
      <c r="G416" s="25">
        <v>0</v>
      </c>
      <c r="H416" s="17">
        <v>100</v>
      </c>
      <c r="I416" s="17">
        <v>100</v>
      </c>
      <c r="J416" s="25">
        <v>0</v>
      </c>
      <c r="K416" s="1"/>
    </row>
    <row r="417" spans="1:11" ht="16.5" customHeight="1">
      <c r="A417" s="1"/>
      <c r="B417" s="4"/>
      <c r="C417" s="3" t="s">
        <v>22</v>
      </c>
      <c r="D417" s="15" t="e">
        <f>SUM(D406,D408,#REF!,#REF!,#REF!,D412)</f>
        <v>#REF!</v>
      </c>
      <c r="E417" s="15" t="e">
        <f>SUM(E406,E408,#REF!,#REF!,#REF!,E412)</f>
        <v>#REF!</v>
      </c>
      <c r="F417" s="15">
        <f>F404+F406+F411+F413</f>
        <v>0.421</v>
      </c>
      <c r="G417" s="15">
        <f>G404+G406+G411+G413</f>
        <v>106.5</v>
      </c>
      <c r="H417" s="15">
        <f>H404+H406+H411+H413</f>
        <v>210.8</v>
      </c>
      <c r="I417" s="15">
        <f>I404+I406+I411+I413</f>
        <v>108</v>
      </c>
      <c r="J417" s="24">
        <f>J404+J406+J411+J413</f>
        <v>0</v>
      </c>
      <c r="K417" s="1"/>
    </row>
    <row r="418" spans="1:11" ht="16.5" customHeight="1">
      <c r="A418" s="1"/>
      <c r="B418" s="4"/>
      <c r="C418" s="3" t="s">
        <v>40</v>
      </c>
      <c r="D418" s="15"/>
      <c r="E418" s="15"/>
      <c r="F418" s="24">
        <f>F407+F414</f>
        <v>0</v>
      </c>
      <c r="G418" s="15">
        <f>G407+G414</f>
        <v>60</v>
      </c>
      <c r="H418" s="15">
        <f>H407+H414</f>
        <v>94</v>
      </c>
      <c r="I418" s="24">
        <f>I407+I414</f>
        <v>0</v>
      </c>
      <c r="J418" s="24">
        <f>J407+J414</f>
        <v>0</v>
      </c>
      <c r="K418" s="1"/>
    </row>
    <row r="419" spans="1:11" ht="14.25" customHeight="1">
      <c r="A419" s="1"/>
      <c r="B419" s="4"/>
      <c r="C419" s="3" t="s">
        <v>1</v>
      </c>
      <c r="D419" s="15" t="e">
        <f>SUM(#REF!,#REF!,#REF!)</f>
        <v>#REF!</v>
      </c>
      <c r="E419" s="15" t="e">
        <f>SUM(#REF!,#REF!,#REF!)</f>
        <v>#REF!</v>
      </c>
      <c r="F419" s="15">
        <f>F405+F408+F412+F415</f>
        <v>0.421</v>
      </c>
      <c r="G419" s="15">
        <f>G405+G408+G412+G415</f>
        <v>16.5</v>
      </c>
      <c r="H419" s="15">
        <f>H405+H408+H412+H415</f>
        <v>16.8</v>
      </c>
      <c r="I419" s="15">
        <f>I405+I408+I412+I415</f>
        <v>8</v>
      </c>
      <c r="J419" s="24">
        <f>J405+J408+J412+J415</f>
        <v>0</v>
      </c>
      <c r="K419" s="1"/>
    </row>
    <row r="420" spans="1:11" ht="25.5" customHeight="1">
      <c r="A420" s="1"/>
      <c r="B420" s="4"/>
      <c r="C420" s="3" t="s">
        <v>15</v>
      </c>
      <c r="D420" s="15" t="e">
        <f>SUM(D410,#REF!)</f>
        <v>#REF!</v>
      </c>
      <c r="E420" s="15" t="e">
        <f>SUM(E410,#REF!)</f>
        <v>#REF!</v>
      </c>
      <c r="F420" s="24">
        <f>F409+F416</f>
        <v>0</v>
      </c>
      <c r="G420" s="15">
        <f>G409+G416</f>
        <v>30</v>
      </c>
      <c r="H420" s="15">
        <f>H409+H416</f>
        <v>100</v>
      </c>
      <c r="I420" s="15">
        <f>I409+I416</f>
        <v>100</v>
      </c>
      <c r="J420" s="24">
        <f>J409+J416</f>
        <v>0</v>
      </c>
      <c r="K420" s="1"/>
    </row>
    <row r="421" spans="1:11" ht="13.5" customHeight="1">
      <c r="A421" s="1"/>
      <c r="B421" s="4"/>
      <c r="C421" s="21"/>
      <c r="D421" s="15"/>
      <c r="E421" s="15"/>
      <c r="F421" s="21"/>
      <c r="G421" s="21"/>
      <c r="H421" s="21"/>
      <c r="I421" s="21"/>
      <c r="J421" s="21"/>
      <c r="K421" s="1"/>
    </row>
    <row r="422" spans="1:11" ht="15.75" customHeight="1">
      <c r="A422" s="37" t="s">
        <v>285</v>
      </c>
      <c r="B422" s="38"/>
      <c r="C422" s="38"/>
      <c r="D422" s="38"/>
      <c r="E422" s="38"/>
      <c r="F422" s="38"/>
      <c r="G422" s="38"/>
      <c r="H422" s="38"/>
      <c r="I422" s="38"/>
      <c r="J422" s="38"/>
      <c r="K422" s="38"/>
    </row>
    <row r="423" spans="1:11" ht="13.5" customHeight="1">
      <c r="A423" s="36" t="s">
        <v>52</v>
      </c>
      <c r="B423" s="36" t="s">
        <v>60</v>
      </c>
      <c r="C423" s="3" t="s">
        <v>82</v>
      </c>
      <c r="D423" s="5">
        <v>0.3</v>
      </c>
      <c r="E423" s="5">
        <v>0.2</v>
      </c>
      <c r="F423" s="15">
        <f>F424</f>
        <v>0.12</v>
      </c>
      <c r="G423" s="15">
        <f>G424</f>
        <v>0.26</v>
      </c>
      <c r="H423" s="15">
        <f>H424</f>
        <v>0.26</v>
      </c>
      <c r="I423" s="15">
        <f>I424</f>
        <v>0.26</v>
      </c>
      <c r="J423" s="15">
        <f>J424</f>
        <v>0.05</v>
      </c>
      <c r="K423" s="36" t="s">
        <v>125</v>
      </c>
    </row>
    <row r="424" spans="1:11" ht="12.75" customHeight="1">
      <c r="A424" s="36"/>
      <c r="B424" s="39"/>
      <c r="C424" s="1" t="s">
        <v>1</v>
      </c>
      <c r="D424" s="16">
        <v>0.3</v>
      </c>
      <c r="E424" s="16">
        <v>0.2</v>
      </c>
      <c r="F424" s="17">
        <v>0.12</v>
      </c>
      <c r="G424" s="17">
        <v>0.26</v>
      </c>
      <c r="H424" s="17">
        <v>0.26</v>
      </c>
      <c r="I424" s="17">
        <v>0.26</v>
      </c>
      <c r="J424" s="17">
        <v>0.05</v>
      </c>
      <c r="K424" s="36"/>
    </row>
    <row r="425" spans="1:11" ht="14.25" customHeight="1">
      <c r="A425" s="36" t="s">
        <v>53</v>
      </c>
      <c r="B425" s="36" t="s">
        <v>61</v>
      </c>
      <c r="C425" s="3" t="s">
        <v>82</v>
      </c>
      <c r="D425" s="5">
        <v>0.1</v>
      </c>
      <c r="E425" s="5">
        <v>0.1</v>
      </c>
      <c r="F425" s="15">
        <f>F426</f>
        <v>0.03</v>
      </c>
      <c r="G425" s="24">
        <f>G426</f>
        <v>0</v>
      </c>
      <c r="H425" s="24">
        <f>H426</f>
        <v>0</v>
      </c>
      <c r="I425" s="24">
        <f>I426</f>
        <v>0</v>
      </c>
      <c r="J425" s="15">
        <f>J426</f>
        <v>0.05</v>
      </c>
      <c r="K425" s="36"/>
    </row>
    <row r="426" spans="1:11" ht="13.5" customHeight="1">
      <c r="A426" s="36"/>
      <c r="B426" s="39"/>
      <c r="C426" s="1" t="s">
        <v>1</v>
      </c>
      <c r="D426" s="16">
        <v>0.1</v>
      </c>
      <c r="E426" s="16">
        <v>0.1</v>
      </c>
      <c r="F426" s="17">
        <v>0.03</v>
      </c>
      <c r="G426" s="25">
        <v>0</v>
      </c>
      <c r="H426" s="25">
        <v>0</v>
      </c>
      <c r="I426" s="25">
        <v>0</v>
      </c>
      <c r="J426" s="17">
        <v>0.05</v>
      </c>
      <c r="K426" s="36"/>
    </row>
    <row r="427" spans="1:11" ht="14.25" customHeight="1">
      <c r="A427" s="36" t="s">
        <v>54</v>
      </c>
      <c r="B427" s="36" t="s">
        <v>83</v>
      </c>
      <c r="C427" s="27" t="s">
        <v>82</v>
      </c>
      <c r="D427" s="5">
        <v>0.2</v>
      </c>
      <c r="E427" s="5">
        <v>0.2</v>
      </c>
      <c r="F427" s="5">
        <f>F428</f>
        <v>0.1</v>
      </c>
      <c r="G427" s="5">
        <f>G428</f>
        <v>0.3</v>
      </c>
      <c r="H427" s="5">
        <f>H428</f>
        <v>0.69</v>
      </c>
      <c r="I427" s="5">
        <f>I428</f>
        <v>0.69</v>
      </c>
      <c r="J427" s="5">
        <f>J428</f>
        <v>0.5</v>
      </c>
      <c r="K427" s="36"/>
    </row>
    <row r="428" spans="1:11" ht="15.75" customHeight="1">
      <c r="A428" s="36"/>
      <c r="B428" s="36"/>
      <c r="C428" s="31" t="s">
        <v>1</v>
      </c>
      <c r="D428" s="16">
        <v>0.2</v>
      </c>
      <c r="E428" s="16">
        <v>0.2</v>
      </c>
      <c r="F428" s="17">
        <v>0.1</v>
      </c>
      <c r="G428" s="17">
        <v>0.3</v>
      </c>
      <c r="H428" s="17">
        <v>0.69</v>
      </c>
      <c r="I428" s="17">
        <v>0.69</v>
      </c>
      <c r="J428" s="17">
        <v>0.5</v>
      </c>
      <c r="K428" s="36"/>
    </row>
    <row r="429" spans="1:11" ht="32.25" customHeight="1">
      <c r="A429" s="1" t="s">
        <v>55</v>
      </c>
      <c r="B429" s="1" t="s">
        <v>328</v>
      </c>
      <c r="C429" s="27" t="s">
        <v>82</v>
      </c>
      <c r="D429" s="16"/>
      <c r="E429" s="16"/>
      <c r="F429" s="19">
        <f>F430</f>
        <v>0</v>
      </c>
      <c r="G429" s="5">
        <f>G430</f>
        <v>0.292</v>
      </c>
      <c r="H429" s="19">
        <f>H430</f>
        <v>0</v>
      </c>
      <c r="I429" s="19">
        <f>I430</f>
        <v>0</v>
      </c>
      <c r="J429" s="19">
        <f>J430</f>
        <v>0</v>
      </c>
      <c r="K429" s="36"/>
    </row>
    <row r="430" spans="1:11" ht="15.75" customHeight="1">
      <c r="A430" s="1"/>
      <c r="B430" s="1"/>
      <c r="C430" s="31" t="s">
        <v>1</v>
      </c>
      <c r="D430" s="16"/>
      <c r="E430" s="16"/>
      <c r="F430" s="20">
        <v>0</v>
      </c>
      <c r="G430" s="17">
        <v>0.292</v>
      </c>
      <c r="H430" s="25">
        <v>0</v>
      </c>
      <c r="I430" s="25">
        <v>0</v>
      </c>
      <c r="J430" s="25">
        <v>0</v>
      </c>
      <c r="K430" s="36"/>
    </row>
    <row r="431" spans="1:11" ht="12" customHeight="1">
      <c r="A431" s="1"/>
      <c r="B431" s="4"/>
      <c r="C431" s="3" t="s">
        <v>22</v>
      </c>
      <c r="D431" s="5">
        <v>0.6</v>
      </c>
      <c r="E431" s="5">
        <v>0.5</v>
      </c>
      <c r="F431" s="15">
        <f aca="true" t="shared" si="11" ref="F431:J432">F423+F425+F427</f>
        <v>0.25</v>
      </c>
      <c r="G431" s="15">
        <f>SUM(G423,G425,G427,G429)</f>
        <v>0.8520000000000001</v>
      </c>
      <c r="H431" s="15">
        <f t="shared" si="11"/>
        <v>0.95</v>
      </c>
      <c r="I431" s="15">
        <f t="shared" si="11"/>
        <v>0.95</v>
      </c>
      <c r="J431" s="15">
        <f t="shared" si="11"/>
        <v>0.6</v>
      </c>
      <c r="K431" s="38"/>
    </row>
    <row r="432" spans="1:11" ht="18" customHeight="1">
      <c r="A432" s="1"/>
      <c r="B432" s="4"/>
      <c r="C432" s="3" t="s">
        <v>1</v>
      </c>
      <c r="D432" s="5">
        <v>0.6</v>
      </c>
      <c r="E432" s="5">
        <v>0.5</v>
      </c>
      <c r="F432" s="15">
        <f t="shared" si="11"/>
        <v>0.25</v>
      </c>
      <c r="G432" s="15">
        <f>G424+G426+G428+G429</f>
        <v>0.8520000000000001</v>
      </c>
      <c r="H432" s="15">
        <f t="shared" si="11"/>
        <v>0.95</v>
      </c>
      <c r="I432" s="15">
        <f t="shared" si="11"/>
        <v>0.95</v>
      </c>
      <c r="J432" s="15">
        <f t="shared" si="11"/>
        <v>0.6</v>
      </c>
      <c r="K432" s="38"/>
    </row>
    <row r="433" spans="1:11" ht="11.25" customHeight="1">
      <c r="A433" s="1"/>
      <c r="B433" s="4"/>
      <c r="C433" s="3"/>
      <c r="D433" s="5"/>
      <c r="E433" s="5"/>
      <c r="F433" s="15"/>
      <c r="G433" s="15"/>
      <c r="H433" s="15"/>
      <c r="I433" s="15"/>
      <c r="J433" s="15"/>
      <c r="K433" s="18"/>
    </row>
    <row r="434" spans="1:11" ht="15" customHeight="1">
      <c r="A434" s="43" t="s">
        <v>287</v>
      </c>
      <c r="B434" s="39"/>
      <c r="C434" s="39"/>
      <c r="D434" s="39"/>
      <c r="E434" s="39"/>
      <c r="F434" s="39"/>
      <c r="G434" s="39"/>
      <c r="H434" s="39"/>
      <c r="I434" s="39"/>
      <c r="J434" s="39"/>
      <c r="K434" s="39"/>
    </row>
    <row r="435" spans="1:11" ht="15" customHeight="1">
      <c r="A435" s="36" t="s">
        <v>52</v>
      </c>
      <c r="B435" s="36" t="s">
        <v>272</v>
      </c>
      <c r="C435" s="3" t="s">
        <v>82</v>
      </c>
      <c r="D435" s="5">
        <v>0.0707</v>
      </c>
      <c r="E435" s="5">
        <v>0.0707</v>
      </c>
      <c r="F435" s="5">
        <v>0.2</v>
      </c>
      <c r="G435" s="5">
        <v>1.8</v>
      </c>
      <c r="H435" s="5">
        <v>4.4</v>
      </c>
      <c r="I435" s="5">
        <v>3.1</v>
      </c>
      <c r="J435" s="19">
        <v>0</v>
      </c>
      <c r="K435" s="38"/>
    </row>
    <row r="436" spans="1:11" ht="15" customHeight="1">
      <c r="A436" s="36"/>
      <c r="B436" s="36"/>
      <c r="C436" s="1" t="s">
        <v>1</v>
      </c>
      <c r="D436" s="5"/>
      <c r="E436" s="5"/>
      <c r="F436" s="17">
        <v>0.2</v>
      </c>
      <c r="G436" s="17">
        <v>0.4</v>
      </c>
      <c r="H436" s="25">
        <v>0</v>
      </c>
      <c r="I436" s="25">
        <v>0</v>
      </c>
      <c r="J436" s="25">
        <v>0</v>
      </c>
      <c r="K436" s="38"/>
    </row>
    <row r="437" spans="1:11" ht="27.75" customHeight="1">
      <c r="A437" s="36"/>
      <c r="B437" s="39"/>
      <c r="C437" s="1" t="s">
        <v>15</v>
      </c>
      <c r="D437" s="5">
        <v>0.0707</v>
      </c>
      <c r="E437" s="5">
        <v>0.0707</v>
      </c>
      <c r="F437" s="25">
        <v>0</v>
      </c>
      <c r="G437" s="17">
        <v>1.4</v>
      </c>
      <c r="H437" s="17">
        <v>4.4</v>
      </c>
      <c r="I437" s="17">
        <v>3.1</v>
      </c>
      <c r="J437" s="25">
        <v>0</v>
      </c>
      <c r="K437" s="38"/>
    </row>
    <row r="438" spans="1:11" ht="14.25" customHeight="1">
      <c r="A438" s="1"/>
      <c r="B438" s="4"/>
      <c r="C438" s="3" t="s">
        <v>22</v>
      </c>
      <c r="D438" s="5">
        <v>0.0707</v>
      </c>
      <c r="E438" s="5">
        <v>0.0707</v>
      </c>
      <c r="F438" s="5">
        <f aca="true" t="shared" si="12" ref="F438:J440">F435</f>
        <v>0.2</v>
      </c>
      <c r="G438" s="5">
        <f t="shared" si="12"/>
        <v>1.8</v>
      </c>
      <c r="H438" s="5">
        <f t="shared" si="12"/>
        <v>4.4</v>
      </c>
      <c r="I438" s="5">
        <f t="shared" si="12"/>
        <v>3.1</v>
      </c>
      <c r="J438" s="19">
        <f t="shared" si="12"/>
        <v>0</v>
      </c>
      <c r="K438" s="18"/>
    </row>
    <row r="439" spans="1:11" ht="14.25" customHeight="1">
      <c r="A439" s="1"/>
      <c r="B439" s="4"/>
      <c r="C439" s="3" t="s">
        <v>1</v>
      </c>
      <c r="D439" s="5"/>
      <c r="E439" s="5"/>
      <c r="F439" s="5">
        <f t="shared" si="12"/>
        <v>0.2</v>
      </c>
      <c r="G439" s="5">
        <f t="shared" si="12"/>
        <v>0.4</v>
      </c>
      <c r="H439" s="19">
        <f t="shared" si="12"/>
        <v>0</v>
      </c>
      <c r="I439" s="19">
        <f t="shared" si="12"/>
        <v>0</v>
      </c>
      <c r="J439" s="19">
        <f t="shared" si="12"/>
        <v>0</v>
      </c>
      <c r="K439" s="18"/>
    </row>
    <row r="440" spans="1:11" ht="27.75" customHeight="1">
      <c r="A440" s="1"/>
      <c r="B440" s="4"/>
      <c r="C440" s="3" t="s">
        <v>15</v>
      </c>
      <c r="D440" s="5">
        <v>0.0707</v>
      </c>
      <c r="E440" s="5">
        <v>0.0707</v>
      </c>
      <c r="F440" s="19">
        <f t="shared" si="12"/>
        <v>0</v>
      </c>
      <c r="G440" s="5">
        <f t="shared" si="12"/>
        <v>1.4</v>
      </c>
      <c r="H440" s="5">
        <f t="shared" si="12"/>
        <v>4.4</v>
      </c>
      <c r="I440" s="5">
        <f t="shared" si="12"/>
        <v>3.1</v>
      </c>
      <c r="J440" s="19">
        <f t="shared" si="12"/>
        <v>0</v>
      </c>
      <c r="K440" s="1"/>
    </row>
    <row r="441" spans="1:11" ht="13.5" customHeight="1">
      <c r="A441" s="1"/>
      <c r="B441" s="4"/>
      <c r="C441" s="21"/>
      <c r="D441" s="23"/>
      <c r="E441" s="23"/>
      <c r="F441" s="15"/>
      <c r="G441" s="15"/>
      <c r="H441" s="15"/>
      <c r="I441" s="15"/>
      <c r="J441" s="15"/>
      <c r="K441" s="1"/>
    </row>
    <row r="442" spans="1:11" ht="15.75" customHeight="1">
      <c r="A442" s="37" t="s">
        <v>288</v>
      </c>
      <c r="B442" s="38"/>
      <c r="C442" s="38"/>
      <c r="D442" s="38"/>
      <c r="E442" s="38"/>
      <c r="F442" s="38"/>
      <c r="G442" s="38"/>
      <c r="H442" s="38"/>
      <c r="I442" s="38"/>
      <c r="J442" s="38"/>
      <c r="K442" s="38"/>
    </row>
    <row r="443" spans="1:11" ht="12.75" customHeight="1">
      <c r="A443" s="37" t="s">
        <v>183</v>
      </c>
      <c r="B443" s="38"/>
      <c r="C443" s="38"/>
      <c r="D443" s="38"/>
      <c r="E443" s="38"/>
      <c r="F443" s="38"/>
      <c r="G443" s="38"/>
      <c r="H443" s="38"/>
      <c r="I443" s="38"/>
      <c r="J443" s="38"/>
      <c r="K443" s="38"/>
    </row>
    <row r="444" spans="1:11" ht="17.25" customHeight="1">
      <c r="A444" s="36" t="s">
        <v>0</v>
      </c>
      <c r="B444" s="36" t="s">
        <v>71</v>
      </c>
      <c r="C444" s="3" t="s">
        <v>82</v>
      </c>
      <c r="D444" s="5">
        <v>1.6</v>
      </c>
      <c r="E444" s="5">
        <v>1.6</v>
      </c>
      <c r="F444" s="5">
        <f>F445+F446+F447</f>
        <v>3.546</v>
      </c>
      <c r="G444" s="5">
        <f>G445+G446+G447</f>
        <v>3.659</v>
      </c>
      <c r="H444" s="5">
        <f>H445+H446+H447</f>
        <v>6.8</v>
      </c>
      <c r="I444" s="5">
        <f>I445+I446+I447</f>
        <v>6.8</v>
      </c>
      <c r="J444" s="5">
        <f>J445+J446+J447</f>
        <v>7</v>
      </c>
      <c r="K444" s="36" t="s">
        <v>116</v>
      </c>
    </row>
    <row r="445" spans="1:11" ht="16.5" customHeight="1">
      <c r="A445" s="39"/>
      <c r="B445" s="39"/>
      <c r="C445" s="4" t="s">
        <v>40</v>
      </c>
      <c r="D445" s="16">
        <v>1.6</v>
      </c>
      <c r="E445" s="16">
        <v>1.6</v>
      </c>
      <c r="F445" s="25">
        <v>0</v>
      </c>
      <c r="G445" s="25">
        <v>0</v>
      </c>
      <c r="H445" s="17">
        <v>2.3</v>
      </c>
      <c r="I445" s="17">
        <v>2.3</v>
      </c>
      <c r="J445" s="17">
        <v>2.5</v>
      </c>
      <c r="K445" s="36"/>
    </row>
    <row r="446" spans="1:11" ht="16.5" customHeight="1">
      <c r="A446" s="39"/>
      <c r="B446" s="39"/>
      <c r="C446" s="1" t="s">
        <v>1</v>
      </c>
      <c r="D446" s="16"/>
      <c r="E446" s="16"/>
      <c r="F446" s="25">
        <v>0</v>
      </c>
      <c r="G446" s="17">
        <v>1.528</v>
      </c>
      <c r="H446" s="17">
        <v>2</v>
      </c>
      <c r="I446" s="17">
        <v>2</v>
      </c>
      <c r="J446" s="17">
        <v>2</v>
      </c>
      <c r="K446" s="36"/>
    </row>
    <row r="447" spans="1:11" ht="26.25" customHeight="1">
      <c r="A447" s="39"/>
      <c r="B447" s="39"/>
      <c r="C447" s="1" t="s">
        <v>15</v>
      </c>
      <c r="D447" s="16"/>
      <c r="E447" s="16"/>
      <c r="F447" s="17">
        <v>3.546</v>
      </c>
      <c r="G447" s="17">
        <v>2.131</v>
      </c>
      <c r="H447" s="17">
        <v>2.5</v>
      </c>
      <c r="I447" s="17">
        <v>2.5</v>
      </c>
      <c r="J447" s="17">
        <v>2.5</v>
      </c>
      <c r="K447" s="36"/>
    </row>
    <row r="448" spans="1:11" ht="18" customHeight="1">
      <c r="A448" s="36" t="s">
        <v>3</v>
      </c>
      <c r="B448" s="36" t="s">
        <v>62</v>
      </c>
      <c r="C448" s="3" t="s">
        <v>82</v>
      </c>
      <c r="D448" s="5">
        <v>0.028</v>
      </c>
      <c r="E448" s="5">
        <v>0.028</v>
      </c>
      <c r="F448" s="5">
        <f>F449</f>
        <v>0.06</v>
      </c>
      <c r="G448" s="5">
        <f>G449</f>
        <v>0.06</v>
      </c>
      <c r="H448" s="5">
        <f>H449</f>
        <v>0.06</v>
      </c>
      <c r="I448" s="5">
        <f>I449</f>
        <v>0.06</v>
      </c>
      <c r="J448" s="5">
        <f>J449</f>
        <v>0.06</v>
      </c>
      <c r="K448" s="36"/>
    </row>
    <row r="449" spans="1:11" ht="29.25" customHeight="1">
      <c r="A449" s="39"/>
      <c r="B449" s="39"/>
      <c r="C449" s="1" t="s">
        <v>90</v>
      </c>
      <c r="D449" s="16">
        <v>0.028</v>
      </c>
      <c r="E449" s="16">
        <v>0.028</v>
      </c>
      <c r="F449" s="17">
        <v>0.06</v>
      </c>
      <c r="G449" s="17">
        <v>0.06</v>
      </c>
      <c r="H449" s="17">
        <v>0.06</v>
      </c>
      <c r="I449" s="17">
        <v>0.06</v>
      </c>
      <c r="J449" s="17">
        <v>0.06</v>
      </c>
      <c r="K449" s="36"/>
    </row>
    <row r="450" spans="1:11" ht="13.5" customHeight="1">
      <c r="A450" s="37" t="s">
        <v>131</v>
      </c>
      <c r="B450" s="38"/>
      <c r="C450" s="38"/>
      <c r="D450" s="38"/>
      <c r="E450" s="38"/>
      <c r="F450" s="38"/>
      <c r="G450" s="38"/>
      <c r="H450" s="38"/>
      <c r="I450" s="38"/>
      <c r="J450" s="38"/>
      <c r="K450" s="38"/>
    </row>
    <row r="451" spans="1:11" ht="15.75" customHeight="1">
      <c r="A451" s="36" t="s">
        <v>7</v>
      </c>
      <c r="B451" s="36" t="s">
        <v>63</v>
      </c>
      <c r="C451" s="3" t="s">
        <v>82</v>
      </c>
      <c r="D451" s="5">
        <v>3.5</v>
      </c>
      <c r="E451" s="5">
        <v>3.55</v>
      </c>
      <c r="F451" s="5">
        <f>SUM(F452:F454)</f>
        <v>2.507</v>
      </c>
      <c r="G451" s="5">
        <f>SUM(G452:G454)</f>
        <v>7.800000000000001</v>
      </c>
      <c r="H451" s="5">
        <f>SUM(H452:H454)</f>
        <v>6.9</v>
      </c>
      <c r="I451" s="5">
        <f>SUM(I452:I454)</f>
        <v>7</v>
      </c>
      <c r="J451" s="5">
        <f>SUM(J452:J454)</f>
        <v>7</v>
      </c>
      <c r="K451" s="36" t="s">
        <v>116</v>
      </c>
    </row>
    <row r="452" spans="1:11" ht="15.75" customHeight="1">
      <c r="A452" s="36"/>
      <c r="B452" s="36"/>
      <c r="C452" s="1" t="s">
        <v>40</v>
      </c>
      <c r="D452" s="5"/>
      <c r="E452" s="5"/>
      <c r="F452" s="25">
        <v>0</v>
      </c>
      <c r="G452" s="17">
        <v>1.1</v>
      </c>
      <c r="H452" s="17">
        <v>1.5</v>
      </c>
      <c r="I452" s="17">
        <v>1.5</v>
      </c>
      <c r="J452" s="17">
        <v>1.5</v>
      </c>
      <c r="K452" s="36"/>
    </row>
    <row r="453" spans="1:11" ht="14.25" customHeight="1">
      <c r="A453" s="36"/>
      <c r="B453" s="36"/>
      <c r="C453" s="1" t="s">
        <v>1</v>
      </c>
      <c r="D453" s="16">
        <v>0.47</v>
      </c>
      <c r="E453" s="16">
        <v>0.47</v>
      </c>
      <c r="F453" s="25">
        <v>0</v>
      </c>
      <c r="G453" s="17">
        <v>2.3</v>
      </c>
      <c r="H453" s="17">
        <v>2.5</v>
      </c>
      <c r="I453" s="17">
        <v>2.5</v>
      </c>
      <c r="J453" s="17">
        <v>2.5</v>
      </c>
      <c r="K453" s="54"/>
    </row>
    <row r="454" spans="1:11" ht="27.75" customHeight="1">
      <c r="A454" s="36"/>
      <c r="B454" s="36"/>
      <c r="C454" s="1" t="s">
        <v>15</v>
      </c>
      <c r="D454" s="16">
        <v>3.03</v>
      </c>
      <c r="E454" s="16">
        <v>3.08</v>
      </c>
      <c r="F454" s="17">
        <v>2.507</v>
      </c>
      <c r="G454" s="17">
        <v>4.4</v>
      </c>
      <c r="H454" s="17">
        <v>2.9</v>
      </c>
      <c r="I454" s="17">
        <v>3</v>
      </c>
      <c r="J454" s="17">
        <v>3</v>
      </c>
      <c r="K454" s="54"/>
    </row>
    <row r="455" spans="1:11" ht="14.25" customHeight="1">
      <c r="A455" s="36" t="s">
        <v>10</v>
      </c>
      <c r="B455" s="36" t="s">
        <v>64</v>
      </c>
      <c r="C455" s="21" t="s">
        <v>82</v>
      </c>
      <c r="D455" s="15">
        <f>SUM(D456:D458)</f>
        <v>14.062</v>
      </c>
      <c r="E455" s="15">
        <v>10.23</v>
      </c>
      <c r="F455" s="15">
        <f>SUM(F456:F458)</f>
        <v>10.14</v>
      </c>
      <c r="G455" s="15">
        <f>SUM(G456:G458)</f>
        <v>14.2</v>
      </c>
      <c r="H455" s="15">
        <f>SUM(H456:H458)</f>
        <v>11.100000000000001</v>
      </c>
      <c r="I455" s="15">
        <f>SUM(I456:I458)</f>
        <v>11.100000000000001</v>
      </c>
      <c r="J455" s="15">
        <f>SUM(J456:J458)</f>
        <v>11.100000000000001</v>
      </c>
      <c r="K455" s="54"/>
    </row>
    <row r="456" spans="1:11" ht="15" customHeight="1">
      <c r="A456" s="36"/>
      <c r="B456" s="39"/>
      <c r="C456" s="1" t="s">
        <v>40</v>
      </c>
      <c r="D456" s="16">
        <v>0.7</v>
      </c>
      <c r="E456" s="16">
        <v>0.7</v>
      </c>
      <c r="F456" s="17">
        <v>0.7</v>
      </c>
      <c r="G456" s="17">
        <v>4.6</v>
      </c>
      <c r="H456" s="17">
        <v>0.7</v>
      </c>
      <c r="I456" s="17">
        <v>0.7</v>
      </c>
      <c r="J456" s="17">
        <v>0.7</v>
      </c>
      <c r="K456" s="54"/>
    </row>
    <row r="457" spans="1:11" ht="15.75" customHeight="1">
      <c r="A457" s="36"/>
      <c r="B457" s="39"/>
      <c r="C457" s="1" t="s">
        <v>1</v>
      </c>
      <c r="D457" s="16">
        <v>8.962</v>
      </c>
      <c r="E457" s="16">
        <v>4.63</v>
      </c>
      <c r="F457" s="17">
        <v>1.2</v>
      </c>
      <c r="G457" s="17">
        <v>5</v>
      </c>
      <c r="H457" s="17">
        <v>5</v>
      </c>
      <c r="I457" s="17">
        <v>5</v>
      </c>
      <c r="J457" s="17">
        <v>5</v>
      </c>
      <c r="K457" s="54"/>
    </row>
    <row r="458" spans="1:11" ht="24.75" customHeight="1">
      <c r="A458" s="36"/>
      <c r="B458" s="39"/>
      <c r="C458" s="1" t="s">
        <v>15</v>
      </c>
      <c r="D458" s="16">
        <v>4.4</v>
      </c>
      <c r="E458" s="16">
        <v>4.9</v>
      </c>
      <c r="F458" s="17">
        <v>8.24</v>
      </c>
      <c r="G458" s="17">
        <v>4.6</v>
      </c>
      <c r="H458" s="17">
        <v>5.4</v>
      </c>
      <c r="I458" s="17">
        <v>5.4</v>
      </c>
      <c r="J458" s="17">
        <v>5.4</v>
      </c>
      <c r="K458" s="54"/>
    </row>
    <row r="459" spans="1:11" ht="15.75" customHeight="1">
      <c r="A459" s="37" t="s">
        <v>196</v>
      </c>
      <c r="B459" s="38"/>
      <c r="C459" s="38"/>
      <c r="D459" s="38"/>
      <c r="E459" s="38"/>
      <c r="F459" s="38"/>
      <c r="G459" s="38"/>
      <c r="H459" s="38"/>
      <c r="I459" s="38"/>
      <c r="J459" s="38"/>
      <c r="K459" s="38"/>
    </row>
    <row r="460" spans="1:11" ht="16.5" customHeight="1">
      <c r="A460" s="36" t="s">
        <v>12</v>
      </c>
      <c r="B460" s="42" t="s">
        <v>132</v>
      </c>
      <c r="C460" s="21" t="s">
        <v>82</v>
      </c>
      <c r="D460" s="24">
        <v>0</v>
      </c>
      <c r="E460" s="24">
        <v>0</v>
      </c>
      <c r="F460" s="15">
        <f>F461</f>
        <v>2.5</v>
      </c>
      <c r="G460" s="15">
        <f>G461</f>
        <v>1.5</v>
      </c>
      <c r="H460" s="15">
        <f>H461</f>
        <v>1.5</v>
      </c>
      <c r="I460" s="15">
        <f>I461</f>
        <v>1.5</v>
      </c>
      <c r="J460" s="15">
        <f>J461</f>
        <v>1.5</v>
      </c>
      <c r="K460" s="42" t="s">
        <v>197</v>
      </c>
    </row>
    <row r="461" spans="1:11" ht="18.75" customHeight="1">
      <c r="A461" s="38"/>
      <c r="B461" s="42"/>
      <c r="C461" s="4" t="s">
        <v>1</v>
      </c>
      <c r="D461" s="25">
        <v>0</v>
      </c>
      <c r="E461" s="25">
        <v>0</v>
      </c>
      <c r="F461" s="17">
        <v>2.5</v>
      </c>
      <c r="G461" s="17">
        <v>1.5</v>
      </c>
      <c r="H461" s="17">
        <v>1.5</v>
      </c>
      <c r="I461" s="17">
        <v>1.5</v>
      </c>
      <c r="J461" s="17">
        <v>1.5</v>
      </c>
      <c r="K461" s="39"/>
    </row>
    <row r="462" spans="1:11" ht="16.5" customHeight="1">
      <c r="A462" s="36" t="s">
        <v>34</v>
      </c>
      <c r="B462" s="36" t="s">
        <v>92</v>
      </c>
      <c r="C462" s="3" t="s">
        <v>82</v>
      </c>
      <c r="D462" s="5">
        <v>24.5</v>
      </c>
      <c r="E462" s="5">
        <v>24.5</v>
      </c>
      <c r="F462" s="5">
        <f>SUM(F463:F466)</f>
        <v>4.452999999999999</v>
      </c>
      <c r="G462" s="19">
        <f>SUM(G463:G466)</f>
        <v>0</v>
      </c>
      <c r="H462" s="19">
        <f>SUM(H463:H466)</f>
        <v>0</v>
      </c>
      <c r="I462" s="19">
        <f>SUM(I463:I466)</f>
        <v>0</v>
      </c>
      <c r="J462" s="19">
        <f>SUM(J463:J466)</f>
        <v>0</v>
      </c>
      <c r="K462" s="39"/>
    </row>
    <row r="463" spans="1:11" ht="13.5" customHeight="1">
      <c r="A463" s="36"/>
      <c r="B463" s="36"/>
      <c r="C463" s="1" t="s">
        <v>9</v>
      </c>
      <c r="D463" s="16">
        <v>21</v>
      </c>
      <c r="E463" s="16">
        <v>21</v>
      </c>
      <c r="F463" s="4">
        <v>2.769</v>
      </c>
      <c r="G463" s="4">
        <v>0</v>
      </c>
      <c r="H463" s="4">
        <v>0</v>
      </c>
      <c r="I463" s="4">
        <v>0</v>
      </c>
      <c r="J463" s="4">
        <v>0</v>
      </c>
      <c r="K463" s="39"/>
    </row>
    <row r="464" spans="1:11" ht="13.5" customHeight="1">
      <c r="A464" s="36"/>
      <c r="B464" s="36"/>
      <c r="C464" s="1" t="s">
        <v>40</v>
      </c>
      <c r="D464" s="16">
        <v>2.2</v>
      </c>
      <c r="E464" s="16">
        <v>2.2</v>
      </c>
      <c r="F464" s="4">
        <v>1.023</v>
      </c>
      <c r="G464" s="4">
        <v>0</v>
      </c>
      <c r="H464" s="4">
        <v>0</v>
      </c>
      <c r="I464" s="4">
        <v>0</v>
      </c>
      <c r="J464" s="4">
        <v>0</v>
      </c>
      <c r="K464" s="39"/>
    </row>
    <row r="465" spans="1:11" ht="15.75" customHeight="1">
      <c r="A465" s="36"/>
      <c r="B465" s="36"/>
      <c r="C465" s="1" t="s">
        <v>1</v>
      </c>
      <c r="D465" s="16">
        <v>0.1</v>
      </c>
      <c r="E465" s="16">
        <v>0.1</v>
      </c>
      <c r="F465" s="17">
        <v>0.438</v>
      </c>
      <c r="G465" s="4">
        <v>0</v>
      </c>
      <c r="H465" s="4">
        <v>0</v>
      </c>
      <c r="I465" s="4">
        <v>0</v>
      </c>
      <c r="J465" s="4">
        <v>0</v>
      </c>
      <c r="K465" s="39"/>
    </row>
    <row r="466" spans="1:11" ht="27.75" customHeight="1">
      <c r="A466" s="36"/>
      <c r="B466" s="36"/>
      <c r="C466" s="1" t="s">
        <v>15</v>
      </c>
      <c r="D466" s="16">
        <v>1.2</v>
      </c>
      <c r="E466" s="16">
        <v>1.2</v>
      </c>
      <c r="F466" s="4">
        <v>0.223</v>
      </c>
      <c r="G466" s="4">
        <v>0</v>
      </c>
      <c r="H466" s="4">
        <v>0</v>
      </c>
      <c r="I466" s="4">
        <v>0</v>
      </c>
      <c r="J466" s="4">
        <v>0</v>
      </c>
      <c r="K466" s="39"/>
    </row>
    <row r="467" spans="1:11" ht="27.75" customHeight="1">
      <c r="A467" s="1" t="s">
        <v>36</v>
      </c>
      <c r="B467" s="1" t="s">
        <v>264</v>
      </c>
      <c r="C467" s="3" t="s">
        <v>82</v>
      </c>
      <c r="D467" s="5"/>
      <c r="E467" s="5"/>
      <c r="F467" s="5">
        <f>F468</f>
        <v>10.05</v>
      </c>
      <c r="G467" s="5">
        <f>G468</f>
        <v>5</v>
      </c>
      <c r="H467" s="19">
        <f>H468</f>
        <v>0</v>
      </c>
      <c r="I467" s="19">
        <f>I468</f>
        <v>0</v>
      </c>
      <c r="J467" s="19">
        <f>J468</f>
        <v>0</v>
      </c>
      <c r="K467" s="32"/>
    </row>
    <row r="468" spans="1:11" ht="15.75" customHeight="1">
      <c r="A468" s="1"/>
      <c r="B468" s="1"/>
      <c r="C468" s="1" t="s">
        <v>1</v>
      </c>
      <c r="D468" s="5"/>
      <c r="E468" s="5"/>
      <c r="F468" s="17">
        <v>10.05</v>
      </c>
      <c r="G468" s="17">
        <v>5</v>
      </c>
      <c r="H468" s="4">
        <v>0</v>
      </c>
      <c r="I468" s="4">
        <v>0</v>
      </c>
      <c r="J468" s="4">
        <v>0</v>
      </c>
      <c r="K468" s="32"/>
    </row>
    <row r="469" spans="1:11" ht="14.25" customHeight="1">
      <c r="A469" s="1"/>
      <c r="B469" s="4"/>
      <c r="C469" s="3" t="s">
        <v>22</v>
      </c>
      <c r="D469" s="5" t="e">
        <f>SUM(D444,D448,D451,D455,#REF!,#REF!,D460,D462)</f>
        <v>#REF!</v>
      </c>
      <c r="E469" s="5" t="e">
        <f>SUM(E444,E448,E451,E455,#REF!,#REF!,E460,E462)</f>
        <v>#REF!</v>
      </c>
      <c r="F469" s="5">
        <f>F444+F448+F451+F455+F460+F462+F467</f>
        <v>33.256</v>
      </c>
      <c r="G469" s="5">
        <f>G444+G448+G451+G455+G460+G462+G467</f>
        <v>32.219</v>
      </c>
      <c r="H469" s="5">
        <f>H444+H448+H451+H455+H460+H462+H467</f>
        <v>26.36</v>
      </c>
      <c r="I469" s="5">
        <f>I444+I448+I451+I455+I460+I462+I467</f>
        <v>26.46</v>
      </c>
      <c r="J469" s="5">
        <f>J444+J448+J451+J455+J460+J462+J467</f>
        <v>26.66</v>
      </c>
      <c r="K469" s="1"/>
    </row>
    <row r="470" spans="1:11" ht="27.75" customHeight="1">
      <c r="A470" s="1"/>
      <c r="B470" s="4"/>
      <c r="C470" s="3" t="s">
        <v>9</v>
      </c>
      <c r="D470" s="5">
        <f>SUM(D463)</f>
        <v>21</v>
      </c>
      <c r="E470" s="5">
        <f>SUM(E463)</f>
        <v>21</v>
      </c>
      <c r="F470" s="5">
        <f>F463</f>
        <v>2.769</v>
      </c>
      <c r="G470" s="19">
        <f>G463</f>
        <v>0</v>
      </c>
      <c r="H470" s="19">
        <f>H463</f>
        <v>0</v>
      </c>
      <c r="I470" s="19">
        <f>I463</f>
        <v>0</v>
      </c>
      <c r="J470" s="19">
        <f>J463</f>
        <v>0</v>
      </c>
      <c r="K470" s="3"/>
    </row>
    <row r="471" spans="1:11" ht="16.5" customHeight="1">
      <c r="A471" s="1"/>
      <c r="B471" s="4"/>
      <c r="C471" s="3" t="s">
        <v>40</v>
      </c>
      <c r="D471" s="5">
        <f>SUM(D456,D464)</f>
        <v>2.9000000000000004</v>
      </c>
      <c r="E471" s="5">
        <f>SUM(E456,E464)</f>
        <v>2.9000000000000004</v>
      </c>
      <c r="F471" s="5">
        <f>F445+F452+F456+F464</f>
        <v>1.7229999999999999</v>
      </c>
      <c r="G471" s="5">
        <f>G445+G452+G456+G464</f>
        <v>5.699999999999999</v>
      </c>
      <c r="H471" s="5">
        <f>H445+H452+H456+H464</f>
        <v>4.5</v>
      </c>
      <c r="I471" s="5">
        <f>I445+I452+I456+I464</f>
        <v>4.5</v>
      </c>
      <c r="J471" s="5">
        <f>J445+J452+J456+J464</f>
        <v>4.7</v>
      </c>
      <c r="K471" s="3"/>
    </row>
    <row r="472" spans="1:11" ht="14.25" customHeight="1">
      <c r="A472" s="1"/>
      <c r="B472" s="4"/>
      <c r="C472" s="3" t="s">
        <v>20</v>
      </c>
      <c r="D472" s="5" t="e">
        <f>SUM(D453,D457,#REF!,#REF!,D461,D465)</f>
        <v>#REF!</v>
      </c>
      <c r="E472" s="5" t="e">
        <f>SUM(E453,E457,#REF!,#REF!,E461,E465)</f>
        <v>#REF!</v>
      </c>
      <c r="F472" s="5">
        <f>F446+F453+F457+F461+F465+F468</f>
        <v>14.188</v>
      </c>
      <c r="G472" s="5">
        <f>G446+G453+G457+G461+G465+G468</f>
        <v>15.328</v>
      </c>
      <c r="H472" s="5">
        <f>H446+H453+H457+H461+H465+H468</f>
        <v>11</v>
      </c>
      <c r="I472" s="5">
        <f>I446+I453+I457+I461+I465+I468</f>
        <v>11</v>
      </c>
      <c r="J472" s="5">
        <f>J446+J453+J457+J461+J465+J468</f>
        <v>11</v>
      </c>
      <c r="K472" s="3"/>
    </row>
    <row r="473" spans="1:11" ht="24.75" customHeight="1">
      <c r="A473" s="1"/>
      <c r="B473" s="4"/>
      <c r="C473" s="3" t="s">
        <v>15</v>
      </c>
      <c r="D473" s="5">
        <f>SUM(D445,D449,D454,D458,D466)</f>
        <v>10.258</v>
      </c>
      <c r="E473" s="5">
        <f>SUM(E445,E449,E454,E458,E466)</f>
        <v>10.808</v>
      </c>
      <c r="F473" s="5">
        <f>F447+F449+F454+F458+F466</f>
        <v>14.576</v>
      </c>
      <c r="G473" s="5">
        <f>G447+G449+G454+G458+G466</f>
        <v>11.190999999999999</v>
      </c>
      <c r="H473" s="5">
        <f>H447+H449+H454+H458+H466</f>
        <v>10.86</v>
      </c>
      <c r="I473" s="5">
        <f>I447+I449+I454+I458+I466</f>
        <v>10.96</v>
      </c>
      <c r="J473" s="5">
        <f>J447+J449+J454+J458+J466</f>
        <v>10.96</v>
      </c>
      <c r="K473" s="3"/>
    </row>
    <row r="474" spans="1:11" ht="13.5" customHeight="1">
      <c r="A474" s="1"/>
      <c r="B474" s="4"/>
      <c r="C474" s="3"/>
      <c r="D474" s="2"/>
      <c r="E474" s="2"/>
      <c r="F474" s="21"/>
      <c r="G474" s="21"/>
      <c r="H474" s="21"/>
      <c r="I474" s="21"/>
      <c r="J474" s="21"/>
      <c r="K474" s="3"/>
    </row>
    <row r="475" spans="1:11" ht="17.25" customHeight="1">
      <c r="A475" s="37" t="s">
        <v>289</v>
      </c>
      <c r="B475" s="38"/>
      <c r="C475" s="38"/>
      <c r="D475" s="38"/>
      <c r="E475" s="38"/>
      <c r="F475" s="38"/>
      <c r="G475" s="38"/>
      <c r="H475" s="38"/>
      <c r="I475" s="38"/>
      <c r="J475" s="38"/>
      <c r="K475" s="38"/>
    </row>
    <row r="476" spans="1:11" ht="15.75" customHeight="1">
      <c r="A476" s="37" t="s">
        <v>65</v>
      </c>
      <c r="B476" s="38"/>
      <c r="C476" s="38"/>
      <c r="D476" s="38"/>
      <c r="E476" s="38"/>
      <c r="F476" s="38"/>
      <c r="G476" s="38"/>
      <c r="H476" s="38"/>
      <c r="I476" s="38"/>
      <c r="J476" s="38"/>
      <c r="K476" s="38"/>
    </row>
    <row r="477" spans="1:11" ht="16.5" customHeight="1">
      <c r="A477" s="36" t="s">
        <v>0</v>
      </c>
      <c r="B477" s="36" t="s">
        <v>93</v>
      </c>
      <c r="C477" s="3" t="s">
        <v>82</v>
      </c>
      <c r="D477" s="5">
        <v>4.9</v>
      </c>
      <c r="E477" s="5">
        <v>4.9</v>
      </c>
      <c r="F477" s="15">
        <f>F478</f>
        <v>4.8</v>
      </c>
      <c r="G477" s="15">
        <f>G478</f>
        <v>5.1</v>
      </c>
      <c r="H477" s="15">
        <f>H478</f>
        <v>6</v>
      </c>
      <c r="I477" s="15">
        <f>I478</f>
        <v>6</v>
      </c>
      <c r="J477" s="15">
        <f>J478</f>
        <v>6</v>
      </c>
      <c r="K477" s="36" t="s">
        <v>117</v>
      </c>
    </row>
    <row r="478" spans="1:11" ht="17.25" customHeight="1">
      <c r="A478" s="36"/>
      <c r="B478" s="39"/>
      <c r="C478" s="1" t="s">
        <v>1</v>
      </c>
      <c r="D478" s="16">
        <v>4.9</v>
      </c>
      <c r="E478" s="16">
        <v>4.9</v>
      </c>
      <c r="F478" s="17">
        <v>4.8</v>
      </c>
      <c r="G478" s="17">
        <v>5.1</v>
      </c>
      <c r="H478" s="17">
        <v>6</v>
      </c>
      <c r="I478" s="17">
        <v>6</v>
      </c>
      <c r="J478" s="17">
        <v>6</v>
      </c>
      <c r="K478" s="36"/>
    </row>
    <row r="479" spans="1:11" ht="15" customHeight="1">
      <c r="A479" s="37" t="s">
        <v>66</v>
      </c>
      <c r="B479" s="38"/>
      <c r="C479" s="38"/>
      <c r="D479" s="38"/>
      <c r="E479" s="38"/>
      <c r="F479" s="38"/>
      <c r="G479" s="38"/>
      <c r="H479" s="38"/>
      <c r="I479" s="38"/>
      <c r="J479" s="38"/>
      <c r="K479" s="38"/>
    </row>
    <row r="480" spans="1:11" ht="14.25" customHeight="1">
      <c r="A480" s="40" t="s">
        <v>7</v>
      </c>
      <c r="B480" s="36" t="s">
        <v>220</v>
      </c>
      <c r="C480" s="2" t="s">
        <v>82</v>
      </c>
      <c r="D480" s="5">
        <v>7.2</v>
      </c>
      <c r="E480" s="5">
        <v>7.2</v>
      </c>
      <c r="F480" s="5">
        <f>F481</f>
        <v>6.2</v>
      </c>
      <c r="G480" s="5">
        <f>G481</f>
        <v>4.4</v>
      </c>
      <c r="H480" s="5">
        <f>H481</f>
        <v>7.9</v>
      </c>
      <c r="I480" s="5">
        <f>I481</f>
        <v>7.9</v>
      </c>
      <c r="J480" s="5">
        <f>J481</f>
        <v>7.9</v>
      </c>
      <c r="K480" s="36" t="s">
        <v>118</v>
      </c>
    </row>
    <row r="481" spans="1:11" ht="12.75" customHeight="1">
      <c r="A481" s="38"/>
      <c r="B481" s="39"/>
      <c r="C481" s="1" t="s">
        <v>20</v>
      </c>
      <c r="D481" s="16">
        <v>7.2</v>
      </c>
      <c r="E481" s="16">
        <v>7.2</v>
      </c>
      <c r="F481" s="17">
        <v>6.2</v>
      </c>
      <c r="G481" s="17">
        <v>4.4</v>
      </c>
      <c r="H481" s="17">
        <v>7.9</v>
      </c>
      <c r="I481" s="17">
        <v>7.9</v>
      </c>
      <c r="J481" s="17">
        <v>7.9</v>
      </c>
      <c r="K481" s="36"/>
    </row>
    <row r="482" spans="1:11" ht="15.75" customHeight="1">
      <c r="A482" s="36" t="s">
        <v>10</v>
      </c>
      <c r="B482" s="36" t="s">
        <v>239</v>
      </c>
      <c r="C482" s="2" t="s">
        <v>82</v>
      </c>
      <c r="D482" s="5">
        <v>0.28</v>
      </c>
      <c r="E482" s="5">
        <v>0.28</v>
      </c>
      <c r="F482" s="5">
        <f>F483</f>
        <v>0.5</v>
      </c>
      <c r="G482" s="5">
        <f>G483</f>
        <v>0.5</v>
      </c>
      <c r="H482" s="5">
        <f>H483</f>
        <v>0.5</v>
      </c>
      <c r="I482" s="5">
        <f>I483</f>
        <v>0.5</v>
      </c>
      <c r="J482" s="5">
        <f>J483</f>
        <v>0.5</v>
      </c>
      <c r="K482" s="36"/>
    </row>
    <row r="483" spans="1:11" ht="17.25" customHeight="1">
      <c r="A483" s="36"/>
      <c r="B483" s="39"/>
      <c r="C483" s="1" t="s">
        <v>20</v>
      </c>
      <c r="D483" s="16">
        <v>0.28</v>
      </c>
      <c r="E483" s="16">
        <v>0.28</v>
      </c>
      <c r="F483" s="17">
        <v>0.5</v>
      </c>
      <c r="G483" s="17">
        <v>0.5</v>
      </c>
      <c r="H483" s="17">
        <v>0.5</v>
      </c>
      <c r="I483" s="17">
        <v>0.5</v>
      </c>
      <c r="J483" s="17">
        <v>0.5</v>
      </c>
      <c r="K483" s="36"/>
    </row>
    <row r="484" spans="1:11" ht="16.5" customHeight="1">
      <c r="A484" s="36" t="s">
        <v>49</v>
      </c>
      <c r="B484" s="36" t="s">
        <v>77</v>
      </c>
      <c r="C484" s="2" t="s">
        <v>82</v>
      </c>
      <c r="D484" s="5">
        <v>1.4</v>
      </c>
      <c r="E484" s="5">
        <v>1.4</v>
      </c>
      <c r="F484" s="5">
        <f>F485</f>
        <v>2.229</v>
      </c>
      <c r="G484" s="5">
        <f>G485</f>
        <v>1.4</v>
      </c>
      <c r="H484" s="5">
        <f>H485</f>
        <v>1.4</v>
      </c>
      <c r="I484" s="5">
        <f>I485</f>
        <v>1.4</v>
      </c>
      <c r="J484" s="5">
        <f>J485</f>
        <v>1.4</v>
      </c>
      <c r="K484" s="36"/>
    </row>
    <row r="485" spans="1:11" ht="14.25" customHeight="1">
      <c r="A485" s="36"/>
      <c r="B485" s="39"/>
      <c r="C485" s="1" t="s">
        <v>1</v>
      </c>
      <c r="D485" s="16">
        <v>1.4</v>
      </c>
      <c r="E485" s="16">
        <v>1.4</v>
      </c>
      <c r="F485" s="17">
        <v>2.229</v>
      </c>
      <c r="G485" s="17">
        <v>1.4</v>
      </c>
      <c r="H485" s="17">
        <v>1.4</v>
      </c>
      <c r="I485" s="17">
        <v>1.4</v>
      </c>
      <c r="J485" s="17">
        <v>1.4</v>
      </c>
      <c r="K485" s="36"/>
    </row>
    <row r="486" spans="1:11" ht="15" customHeight="1">
      <c r="A486" s="36" t="s">
        <v>11</v>
      </c>
      <c r="B486" s="36" t="s">
        <v>164</v>
      </c>
      <c r="C486" s="2" t="s">
        <v>82</v>
      </c>
      <c r="D486" s="5">
        <v>0.63</v>
      </c>
      <c r="E486" s="5">
        <v>0.63</v>
      </c>
      <c r="F486" s="5">
        <f>F487</f>
        <v>1.572</v>
      </c>
      <c r="G486" s="5">
        <f>G487</f>
        <v>1</v>
      </c>
      <c r="H486" s="5">
        <f>H487</f>
        <v>1</v>
      </c>
      <c r="I486" s="5">
        <f>I487</f>
        <v>1</v>
      </c>
      <c r="J486" s="5">
        <f>J487</f>
        <v>1</v>
      </c>
      <c r="K486" s="36"/>
    </row>
    <row r="487" spans="1:11" ht="13.5" customHeight="1">
      <c r="A487" s="36"/>
      <c r="B487" s="39"/>
      <c r="C487" s="1" t="s">
        <v>1</v>
      </c>
      <c r="D487" s="16">
        <v>0.63</v>
      </c>
      <c r="E487" s="16">
        <v>0.63</v>
      </c>
      <c r="F487" s="16">
        <v>1.572</v>
      </c>
      <c r="G487" s="16">
        <v>1</v>
      </c>
      <c r="H487" s="16">
        <v>1</v>
      </c>
      <c r="I487" s="16">
        <v>1</v>
      </c>
      <c r="J487" s="16">
        <v>1</v>
      </c>
      <c r="K487" s="36"/>
    </row>
    <row r="488" spans="1:11" ht="14.25" customHeight="1">
      <c r="A488" s="36" t="s">
        <v>45</v>
      </c>
      <c r="B488" s="36" t="s">
        <v>240</v>
      </c>
      <c r="C488" s="2" t="s">
        <v>82</v>
      </c>
      <c r="D488" s="5">
        <v>0.5</v>
      </c>
      <c r="E488" s="5">
        <v>0.5</v>
      </c>
      <c r="F488" s="5">
        <f>F489</f>
        <v>0.815</v>
      </c>
      <c r="G488" s="5">
        <f>G489</f>
        <v>0.8</v>
      </c>
      <c r="H488" s="5">
        <f>H489</f>
        <v>0.8</v>
      </c>
      <c r="I488" s="5">
        <f>I489</f>
        <v>0.8</v>
      </c>
      <c r="J488" s="5">
        <f>J489</f>
        <v>0.8</v>
      </c>
      <c r="K488" s="36"/>
    </row>
    <row r="489" spans="1:11" ht="13.5" customHeight="1">
      <c r="A489" s="36"/>
      <c r="B489" s="39"/>
      <c r="C489" s="1" t="s">
        <v>1</v>
      </c>
      <c r="D489" s="16">
        <v>0.5</v>
      </c>
      <c r="E489" s="16">
        <v>0.5</v>
      </c>
      <c r="F489" s="17">
        <v>0.815</v>
      </c>
      <c r="G489" s="17">
        <v>0.8</v>
      </c>
      <c r="H489" s="17">
        <v>0.8</v>
      </c>
      <c r="I489" s="17">
        <v>0.8</v>
      </c>
      <c r="J489" s="17">
        <v>0.8</v>
      </c>
      <c r="K489" s="36"/>
    </row>
    <row r="490" spans="1:11" ht="14.25" customHeight="1">
      <c r="A490" s="1"/>
      <c r="B490" s="4"/>
      <c r="C490" s="3" t="s">
        <v>22</v>
      </c>
      <c r="D490" s="5">
        <f aca="true" t="shared" si="13" ref="D490:J491">SUM(D477,D480,D482,D484,D486,D488)</f>
        <v>14.910000000000002</v>
      </c>
      <c r="E490" s="5">
        <f t="shared" si="13"/>
        <v>14.910000000000002</v>
      </c>
      <c r="F490" s="5">
        <f>F477+F480+F482+F484+F486+F488</f>
        <v>16.116</v>
      </c>
      <c r="G490" s="5">
        <f>G477+G480+G482+G484+G486+G488</f>
        <v>13.200000000000001</v>
      </c>
      <c r="H490" s="5">
        <f>H477+H480+H482+H484+H486+H488</f>
        <v>17.6</v>
      </c>
      <c r="I490" s="5">
        <f>I477+I480+I482+I484+I486+I488</f>
        <v>17.6</v>
      </c>
      <c r="J490" s="5">
        <f>J477+J480+J482+J484+J486+J488</f>
        <v>17.6</v>
      </c>
      <c r="K490" s="1"/>
    </row>
    <row r="491" spans="1:11" ht="18.75" customHeight="1">
      <c r="A491" s="1"/>
      <c r="B491" s="4"/>
      <c r="C491" s="3" t="s">
        <v>1</v>
      </c>
      <c r="D491" s="5">
        <f t="shared" si="13"/>
        <v>14.910000000000002</v>
      </c>
      <c r="E491" s="5">
        <f t="shared" si="13"/>
        <v>14.910000000000002</v>
      </c>
      <c r="F491" s="5">
        <f t="shared" si="13"/>
        <v>16.116</v>
      </c>
      <c r="G491" s="5">
        <f t="shared" si="13"/>
        <v>13.200000000000001</v>
      </c>
      <c r="H491" s="5">
        <f t="shared" si="13"/>
        <v>17.6</v>
      </c>
      <c r="I491" s="5">
        <f t="shared" si="13"/>
        <v>17.6</v>
      </c>
      <c r="J491" s="5">
        <f t="shared" si="13"/>
        <v>17.6</v>
      </c>
      <c r="K491" s="1"/>
    </row>
    <row r="492" spans="1:11" ht="15" customHeight="1">
      <c r="A492" s="1"/>
      <c r="B492" s="4"/>
      <c r="C492" s="4"/>
      <c r="D492" s="17"/>
      <c r="E492" s="17"/>
      <c r="F492" s="15"/>
      <c r="G492" s="15"/>
      <c r="H492" s="15"/>
      <c r="I492" s="15"/>
      <c r="J492" s="15"/>
      <c r="K492" s="4"/>
    </row>
    <row r="493" spans="1:11" ht="16.5" customHeight="1">
      <c r="A493" s="37" t="s">
        <v>290</v>
      </c>
      <c r="B493" s="38"/>
      <c r="C493" s="38"/>
      <c r="D493" s="38"/>
      <c r="E493" s="38"/>
      <c r="F493" s="38"/>
      <c r="G493" s="38"/>
      <c r="H493" s="38"/>
      <c r="I493" s="38"/>
      <c r="J493" s="38"/>
      <c r="K493" s="38"/>
    </row>
    <row r="494" spans="1:11" ht="14.25" customHeight="1">
      <c r="A494" s="37" t="s">
        <v>67</v>
      </c>
      <c r="B494" s="38"/>
      <c r="C494" s="38"/>
      <c r="D494" s="38"/>
      <c r="E494" s="38"/>
      <c r="F494" s="38"/>
      <c r="G494" s="38"/>
      <c r="H494" s="38"/>
      <c r="I494" s="38"/>
      <c r="J494" s="38"/>
      <c r="K494" s="38"/>
    </row>
    <row r="495" spans="1:11" ht="18.75" customHeight="1">
      <c r="A495" s="36" t="s">
        <v>0</v>
      </c>
      <c r="B495" s="36" t="s">
        <v>126</v>
      </c>
      <c r="C495" s="21" t="s">
        <v>82</v>
      </c>
      <c r="D495" s="5">
        <v>2.1</v>
      </c>
      <c r="E495" s="5">
        <v>2.1</v>
      </c>
      <c r="F495" s="5">
        <f>F496</f>
        <v>2.282</v>
      </c>
      <c r="G495" s="5">
        <f>G496</f>
        <v>1.363</v>
      </c>
      <c r="H495" s="5">
        <f>H496</f>
        <v>1.363</v>
      </c>
      <c r="I495" s="5">
        <f>I496</f>
        <v>1.363</v>
      </c>
      <c r="J495" s="5">
        <f>J496</f>
        <v>1.363</v>
      </c>
      <c r="K495" s="36" t="s">
        <v>119</v>
      </c>
    </row>
    <row r="496" spans="1:11" ht="16.5" customHeight="1">
      <c r="A496" s="36"/>
      <c r="B496" s="39"/>
      <c r="C496" s="1" t="s">
        <v>1</v>
      </c>
      <c r="D496" s="16">
        <v>2.1</v>
      </c>
      <c r="E496" s="16">
        <v>2.1</v>
      </c>
      <c r="F496" s="17">
        <v>2.282</v>
      </c>
      <c r="G496" s="17">
        <v>1.363</v>
      </c>
      <c r="H496" s="17">
        <v>1.363</v>
      </c>
      <c r="I496" s="17">
        <v>1.363</v>
      </c>
      <c r="J496" s="17">
        <v>1.363</v>
      </c>
      <c r="K496" s="38"/>
    </row>
    <row r="497" spans="1:11" ht="14.25" customHeight="1">
      <c r="A497" s="36" t="s">
        <v>3</v>
      </c>
      <c r="B497" s="36" t="s">
        <v>80</v>
      </c>
      <c r="C497" s="21" t="s">
        <v>82</v>
      </c>
      <c r="D497" s="5">
        <v>4.5</v>
      </c>
      <c r="E497" s="5">
        <v>4.5</v>
      </c>
      <c r="F497" s="5">
        <f>F498</f>
        <v>2.103</v>
      </c>
      <c r="G497" s="5">
        <f>G498</f>
        <v>2.53</v>
      </c>
      <c r="H497" s="5">
        <f>H498</f>
        <v>2.55</v>
      </c>
      <c r="I497" s="5">
        <f>I498</f>
        <v>2.55</v>
      </c>
      <c r="J497" s="5">
        <f>J498</f>
        <v>2.55</v>
      </c>
      <c r="K497" s="38"/>
    </row>
    <row r="498" spans="1:11" ht="15" customHeight="1">
      <c r="A498" s="36"/>
      <c r="B498" s="39"/>
      <c r="C498" s="1" t="s">
        <v>1</v>
      </c>
      <c r="D498" s="16">
        <v>4.5</v>
      </c>
      <c r="E498" s="16">
        <v>4.5</v>
      </c>
      <c r="F498" s="17">
        <v>2.103</v>
      </c>
      <c r="G498" s="17">
        <v>2.53</v>
      </c>
      <c r="H498" s="17">
        <v>2.55</v>
      </c>
      <c r="I498" s="17">
        <v>2.55</v>
      </c>
      <c r="J498" s="17">
        <v>2.55</v>
      </c>
      <c r="K498" s="38"/>
    </row>
    <row r="499" spans="1:11" ht="15.75" customHeight="1">
      <c r="A499" s="36" t="s">
        <v>4</v>
      </c>
      <c r="B499" s="36" t="s">
        <v>68</v>
      </c>
      <c r="C499" s="21" t="s">
        <v>82</v>
      </c>
      <c r="D499" s="5">
        <v>0.1</v>
      </c>
      <c r="E499" s="5">
        <v>0.1</v>
      </c>
      <c r="F499" s="5">
        <f>F500</f>
        <v>0.12</v>
      </c>
      <c r="G499" s="5">
        <f>G500</f>
        <v>0.304</v>
      </c>
      <c r="H499" s="5">
        <f>H500</f>
        <v>0.304</v>
      </c>
      <c r="I499" s="5">
        <f>I500</f>
        <v>0.304</v>
      </c>
      <c r="J499" s="5">
        <f>J500</f>
        <v>0.304</v>
      </c>
      <c r="K499" s="38"/>
    </row>
    <row r="500" spans="1:11" ht="12.75" customHeight="1">
      <c r="A500" s="36"/>
      <c r="B500" s="39"/>
      <c r="C500" s="1" t="s">
        <v>1</v>
      </c>
      <c r="D500" s="16">
        <v>0.1</v>
      </c>
      <c r="E500" s="16">
        <v>0.1</v>
      </c>
      <c r="F500" s="16">
        <v>0.12</v>
      </c>
      <c r="G500" s="16">
        <v>0.304</v>
      </c>
      <c r="H500" s="16">
        <v>0.304</v>
      </c>
      <c r="I500" s="16">
        <v>0.304</v>
      </c>
      <c r="J500" s="16">
        <v>0.304</v>
      </c>
      <c r="K500" s="38"/>
    </row>
    <row r="501" spans="1:11" ht="15.75" customHeight="1">
      <c r="A501" s="37" t="s">
        <v>69</v>
      </c>
      <c r="B501" s="38"/>
      <c r="C501" s="38"/>
      <c r="D501" s="38"/>
      <c r="E501" s="38"/>
      <c r="F501" s="38"/>
      <c r="G501" s="38"/>
      <c r="H501" s="38"/>
      <c r="I501" s="38"/>
      <c r="J501" s="38"/>
      <c r="K501" s="38"/>
    </row>
    <row r="502" spans="1:11" ht="16.5" customHeight="1">
      <c r="A502" s="36" t="s">
        <v>7</v>
      </c>
      <c r="B502" s="36" t="s">
        <v>79</v>
      </c>
      <c r="C502" s="3" t="s">
        <v>82</v>
      </c>
      <c r="D502" s="5">
        <v>1.4</v>
      </c>
      <c r="E502" s="5">
        <v>1.4</v>
      </c>
      <c r="F502" s="5">
        <f>F503</f>
        <v>2.617</v>
      </c>
      <c r="G502" s="5">
        <f>G503</f>
        <v>3.67</v>
      </c>
      <c r="H502" s="5">
        <f>H503</f>
        <v>7.73</v>
      </c>
      <c r="I502" s="5">
        <f>I503</f>
        <v>7.75</v>
      </c>
      <c r="J502" s="5">
        <f>J503</f>
        <v>7.75</v>
      </c>
      <c r="K502" s="36"/>
    </row>
    <row r="503" spans="1:11" ht="21.75" customHeight="1">
      <c r="A503" s="36"/>
      <c r="B503" s="39"/>
      <c r="C503" s="1" t="s">
        <v>1</v>
      </c>
      <c r="D503" s="16">
        <v>1.4</v>
      </c>
      <c r="E503" s="16">
        <v>1.4</v>
      </c>
      <c r="F503" s="17">
        <v>2.617</v>
      </c>
      <c r="G503" s="17">
        <v>3.67</v>
      </c>
      <c r="H503" s="17">
        <v>7.73</v>
      </c>
      <c r="I503" s="17">
        <v>7.75</v>
      </c>
      <c r="J503" s="17">
        <v>7.75</v>
      </c>
      <c r="K503" s="38"/>
    </row>
    <row r="504" spans="1:11" ht="15" customHeight="1">
      <c r="A504" s="36" t="s">
        <v>10</v>
      </c>
      <c r="B504" s="36" t="s">
        <v>78</v>
      </c>
      <c r="C504" s="3" t="s">
        <v>82</v>
      </c>
      <c r="D504" s="5">
        <v>0.09</v>
      </c>
      <c r="E504" s="5">
        <v>0.09</v>
      </c>
      <c r="F504" s="5">
        <f>F505</f>
        <v>0.667</v>
      </c>
      <c r="G504" s="5">
        <f>G505</f>
        <v>0.375</v>
      </c>
      <c r="H504" s="5">
        <f>H505</f>
        <v>0.375</v>
      </c>
      <c r="I504" s="5">
        <f>I505</f>
        <v>0.375</v>
      </c>
      <c r="J504" s="5">
        <f>J505</f>
        <v>0.375</v>
      </c>
      <c r="K504" s="38"/>
    </row>
    <row r="505" spans="1:11" ht="15.75" customHeight="1">
      <c r="A505" s="36"/>
      <c r="B505" s="39"/>
      <c r="C505" s="1" t="s">
        <v>1</v>
      </c>
      <c r="D505" s="16">
        <v>0.09</v>
      </c>
      <c r="E505" s="16">
        <v>0.09</v>
      </c>
      <c r="F505" s="17">
        <v>0.667</v>
      </c>
      <c r="G505" s="17">
        <v>0.375</v>
      </c>
      <c r="H505" s="17">
        <v>0.375</v>
      </c>
      <c r="I505" s="17">
        <v>0.375</v>
      </c>
      <c r="J505" s="17">
        <v>0.375</v>
      </c>
      <c r="K505" s="38"/>
    </row>
    <row r="506" spans="1:11" ht="16.5" customHeight="1">
      <c r="A506" s="1"/>
      <c r="B506" s="4"/>
      <c r="C506" s="3" t="s">
        <v>22</v>
      </c>
      <c r="D506" s="5">
        <f>SUM(D495,D497,D499,D502,D504)</f>
        <v>8.19</v>
      </c>
      <c r="E506" s="5">
        <f aca="true" t="shared" si="14" ref="E506:J507">SUM(E495,E497,E499,E502,E504)</f>
        <v>8.19</v>
      </c>
      <c r="F506" s="5">
        <f>F495+F497+F499+F502+F504</f>
        <v>7.789</v>
      </c>
      <c r="G506" s="5">
        <f>G495+G497+G499+G502+G504</f>
        <v>8.242</v>
      </c>
      <c r="H506" s="5">
        <f>H495+H497+H499+H502+H504</f>
        <v>12.322</v>
      </c>
      <c r="I506" s="5">
        <f>I495+I497+I499+I502+I504</f>
        <v>12.341999999999999</v>
      </c>
      <c r="J506" s="5">
        <f>J495+J497+J499+J502+J504</f>
        <v>12.341999999999999</v>
      </c>
      <c r="K506" s="38"/>
    </row>
    <row r="507" spans="1:11" ht="17.25" customHeight="1">
      <c r="A507" s="1"/>
      <c r="B507" s="4"/>
      <c r="C507" s="3" t="s">
        <v>1</v>
      </c>
      <c r="D507" s="5">
        <f>SUM(D496,D498,D500,D503,D505)</f>
        <v>8.19</v>
      </c>
      <c r="E507" s="5">
        <f t="shared" si="14"/>
        <v>8.19</v>
      </c>
      <c r="F507" s="5">
        <f t="shared" si="14"/>
        <v>7.789</v>
      </c>
      <c r="G507" s="5">
        <f t="shared" si="14"/>
        <v>8.242</v>
      </c>
      <c r="H507" s="5">
        <f t="shared" si="14"/>
        <v>12.322</v>
      </c>
      <c r="I507" s="5">
        <f t="shared" si="14"/>
        <v>12.341999999999999</v>
      </c>
      <c r="J507" s="5">
        <f t="shared" si="14"/>
        <v>12.341999999999999</v>
      </c>
      <c r="K507" s="38"/>
    </row>
    <row r="508" spans="1:11" ht="17.25" customHeight="1">
      <c r="A508" s="1"/>
      <c r="B508" s="4"/>
      <c r="C508" s="3"/>
      <c r="D508" s="5"/>
      <c r="E508" s="5"/>
      <c r="F508" s="5"/>
      <c r="G508" s="5"/>
      <c r="H508" s="5"/>
      <c r="I508" s="5"/>
      <c r="J508" s="5"/>
      <c r="K508" s="18"/>
    </row>
    <row r="509" spans="1:11" ht="17.25" customHeight="1">
      <c r="A509" s="37" t="s">
        <v>291</v>
      </c>
      <c r="B509" s="38"/>
      <c r="C509" s="38"/>
      <c r="D509" s="38"/>
      <c r="E509" s="38"/>
      <c r="F509" s="38"/>
      <c r="G509" s="38"/>
      <c r="H509" s="38"/>
      <c r="I509" s="38"/>
      <c r="J509" s="38"/>
      <c r="K509" s="38"/>
    </row>
    <row r="510" spans="1:11" ht="18.75" customHeight="1">
      <c r="A510" s="36" t="s">
        <v>52</v>
      </c>
      <c r="B510" s="36" t="s">
        <v>201</v>
      </c>
      <c r="C510" s="3" t="s">
        <v>82</v>
      </c>
      <c r="D510" s="5"/>
      <c r="E510" s="5"/>
      <c r="F510" s="5">
        <f>SUM(F511:F511)</f>
        <v>5.469</v>
      </c>
      <c r="G510" s="5">
        <f>SUM(G511:G511)</f>
        <v>37</v>
      </c>
      <c r="H510" s="5">
        <f>SUM(H511:H511)</f>
        <v>17.6</v>
      </c>
      <c r="I510" s="5">
        <f>SUM(I511:I511)</f>
        <v>17.6</v>
      </c>
      <c r="J510" s="5">
        <f>SUM(J511:J511)</f>
        <v>17.6</v>
      </c>
      <c r="K510" s="36" t="s">
        <v>202</v>
      </c>
    </row>
    <row r="511" spans="1:11" ht="28.5" customHeight="1">
      <c r="A511" s="36"/>
      <c r="B511" s="39"/>
      <c r="C511" s="1" t="s">
        <v>15</v>
      </c>
      <c r="D511" s="5"/>
      <c r="E511" s="5"/>
      <c r="F511" s="16">
        <v>5.469</v>
      </c>
      <c r="G511" s="16">
        <v>37</v>
      </c>
      <c r="H511" s="16">
        <v>17.6</v>
      </c>
      <c r="I511" s="16">
        <v>17.6</v>
      </c>
      <c r="J511" s="16">
        <v>17.6</v>
      </c>
      <c r="K511" s="37"/>
    </row>
    <row r="512" spans="1:11" ht="17.25" customHeight="1">
      <c r="A512" s="1"/>
      <c r="B512" s="4"/>
      <c r="C512" s="3" t="s">
        <v>22</v>
      </c>
      <c r="D512" s="5"/>
      <c r="E512" s="5"/>
      <c r="F512" s="5">
        <f>SUM(F513:F513)</f>
        <v>5.469</v>
      </c>
      <c r="G512" s="5">
        <f>SUM(G513:G513)</f>
        <v>37</v>
      </c>
      <c r="H512" s="5">
        <f>SUM(H513:H513)</f>
        <v>17.6</v>
      </c>
      <c r="I512" s="5">
        <f>SUM(I513:I513)</f>
        <v>17.6</v>
      </c>
      <c r="J512" s="5">
        <f>SUM(J513:J513)</f>
        <v>17.6</v>
      </c>
      <c r="K512" s="3"/>
    </row>
    <row r="513" spans="1:11" ht="26.25" customHeight="1">
      <c r="A513" s="1"/>
      <c r="B513" s="4"/>
      <c r="C513" s="3" t="s">
        <v>15</v>
      </c>
      <c r="D513" s="2"/>
      <c r="E513" s="2"/>
      <c r="F513" s="5">
        <f>F511</f>
        <v>5.469</v>
      </c>
      <c r="G513" s="5">
        <f>G511</f>
        <v>37</v>
      </c>
      <c r="H513" s="5">
        <f>H511</f>
        <v>17.6</v>
      </c>
      <c r="I513" s="5">
        <f>I511</f>
        <v>17.6</v>
      </c>
      <c r="J513" s="5">
        <f>J511</f>
        <v>17.6</v>
      </c>
      <c r="K513" s="3"/>
    </row>
    <row r="514" spans="1:11" ht="26.25" customHeight="1">
      <c r="A514" s="1"/>
      <c r="B514" s="4"/>
      <c r="C514" s="3"/>
      <c r="D514" s="2"/>
      <c r="E514" s="2"/>
      <c r="F514" s="5"/>
      <c r="G514" s="5"/>
      <c r="H514" s="5"/>
      <c r="I514" s="5"/>
      <c r="J514" s="5"/>
      <c r="K514" s="3"/>
    </row>
    <row r="515" spans="1:11" ht="18.75" customHeight="1">
      <c r="A515" s="1"/>
      <c r="B515" s="4"/>
      <c r="C515" s="6" t="s">
        <v>70</v>
      </c>
      <c r="D515" s="5" t="e">
        <f>SUM(D42,D96,D120,D148,D180,#REF!,D193,D201,D239,D247,D277,D297,D314,D326,D341,D360,#REF!,D396,D431,D438,D469,D490,D506)</f>
        <v>#REF!</v>
      </c>
      <c r="E515" s="5" t="e">
        <f>SUM(E42,E96,E120,E148,E180+#REF!,E193,E201,E239,E247,E277,E297,E314,E326,E341,E360,#REF!,E396,E431,E438,E469,E490,E506)</f>
        <v>#REF!</v>
      </c>
      <c r="F515" s="5">
        <f>SUM(F42,F96,F120,F148,F180,F193,F201,F209,F239,F247,F277,F297,F314,F377,F396,F417,F431,F438,F469,F490,F506,F512)</f>
        <v>4286.052</v>
      </c>
      <c r="G515" s="5">
        <f>SUM(G42,G96,G120,G148,G180,G193,G201,G209,G239,G247,G277,G297,G314,G377,G396,G417,G431,G438,G469,G490,G506,G512)</f>
        <v>7710.284200000001</v>
      </c>
      <c r="H515" s="5">
        <f>SUM(H42,H96,H120,H148,H180,H193,H201,H209,H239,H247,H277,H297,H314,H377,H396,H417,H431,H438,H469,H490,H506,H512)</f>
        <v>6091.582400000001</v>
      </c>
      <c r="I515" s="5">
        <f>SUM(I42,I96,I120,I148,I180,I193,I201,I209,I239,I247,I277,I297,I314,I377,I396,I417,I431,I438,I469,I490,I506,I512)</f>
        <v>4445.975</v>
      </c>
      <c r="J515" s="5">
        <f>SUM(J42,J96,J120,J148,J180,J193,J201,J209,J239,J247,J277,J297,J314,J377,J396,J417,J431,J438,J469,J490,J506,J512)</f>
        <v>3460.374</v>
      </c>
      <c r="K515" s="5"/>
    </row>
    <row r="516" spans="1:12" ht="28.5" customHeight="1">
      <c r="A516" s="1"/>
      <c r="B516" s="4"/>
      <c r="C516" s="3" t="s">
        <v>9</v>
      </c>
      <c r="D516" s="5" t="e">
        <f>SUM(D43,D97,D327,#REF!,#REF!,D470)</f>
        <v>#REF!</v>
      </c>
      <c r="E516" s="5" t="e">
        <f>SUM(E43,E97,E327,#REF!,#REF!,E470)</f>
        <v>#REF!</v>
      </c>
      <c r="F516" s="5">
        <f>SUM(F43,F97,F194,F248,F278,F298,F378,F397,F470)</f>
        <v>32.8945</v>
      </c>
      <c r="G516" s="5">
        <f>SUM(G43,G97,G194,G248,G278,G298,G378,G397,G470)</f>
        <v>395.98600000000005</v>
      </c>
      <c r="H516" s="5">
        <f>SUM(H43,H97,H194,H248,H278,H298,H378,H397,H470)</f>
        <v>429.412</v>
      </c>
      <c r="I516" s="5">
        <f>SUM(I43,I97,I194,I248,I278,I298,I378,I397,I470)</f>
        <v>51.012</v>
      </c>
      <c r="J516" s="5">
        <f>SUM(J43,J97,J194,J248,J278,J298,J378,J397,J470)</f>
        <v>80.712</v>
      </c>
      <c r="K516" s="5"/>
      <c r="L516" s="55"/>
    </row>
    <row r="517" spans="1:12" ht="14.25" customHeight="1">
      <c r="A517" s="1"/>
      <c r="B517" s="4"/>
      <c r="C517" s="3" t="s">
        <v>40</v>
      </c>
      <c r="D517" s="5" t="e">
        <f>SUM(D44,D98,#REF!,D149,D181,#REF!,#REF!,#REF!,D471)</f>
        <v>#REF!</v>
      </c>
      <c r="E517" s="5" t="e">
        <f>SUM(E44,E98,#REF!,E149,E181,#REF!,#REF!,#REF!,E471)</f>
        <v>#REF!</v>
      </c>
      <c r="F517" s="5">
        <f>SUM(F44,F98,F149,F181,F249,F279,F299,F379,F398,F418,F471)</f>
        <v>63.10399999999999</v>
      </c>
      <c r="G517" s="5">
        <f>SUM(G44,G98,G149,G181,G249,G279,G299,G379,G398,G418,G471)</f>
        <v>204.97099999999998</v>
      </c>
      <c r="H517" s="5">
        <f>SUM(H44,H98,H149,H181,H249,H279,H299,H379,H398,H418,H471)</f>
        <v>301.624</v>
      </c>
      <c r="I517" s="5">
        <f>SUM(I44,I98,I149,I181,I249,I279,I299,I379,I398,I418,I471)</f>
        <v>108.454</v>
      </c>
      <c r="J517" s="5">
        <f>SUM(J44,J98,J149,J181,J249,J279,J299,J379,J398,J418,J471)</f>
        <v>114.654</v>
      </c>
      <c r="K517" s="5"/>
      <c r="L517" s="55"/>
    </row>
    <row r="518" spans="1:12" ht="12.75" customHeight="1">
      <c r="A518" s="1"/>
      <c r="B518" s="4"/>
      <c r="C518" s="3" t="s">
        <v>1</v>
      </c>
      <c r="D518" s="5" t="e">
        <f>SUM(D45,D121,D150,D182,#REF!,D195,D202,D250,D315,D329,#REF!,D361,#REF!,D399,D432,D440,D472,D491,D507)</f>
        <v>#REF!</v>
      </c>
      <c r="E518" s="5" t="e">
        <f>SUM(E45,E121,E150,E182,#REF!,E195,E202,E250,E315,E329,#REF!,E361,#REF!,E399,E432,E440,E472,E491,E507)</f>
        <v>#REF!</v>
      </c>
      <c r="F518" s="5">
        <f>SUM(F45,F121,F150,F182,F195,F202,F210,F250,F280,F300,F315,F380,F399,F419,F432,F439,F472,F491,F507)</f>
        <v>150.7355</v>
      </c>
      <c r="G518" s="5">
        <f>SUM(G45,G121,G150,G182,G195,G202,G210,G250,G280,G300,G315,G380,G399,G419,G432,G439,G472,G491,G507)</f>
        <v>129.9212</v>
      </c>
      <c r="H518" s="5">
        <f>SUM(H45,H121,H150,H182,H195,H202,H210,H250,H280,H300,H315,H380,H399,H419,H432,H439,H472,H491,H507)</f>
        <v>139.7424</v>
      </c>
      <c r="I518" s="5">
        <f>SUM(I45,I121,I150,I182,I195,I202,I210,I250,I280,I300,I315,I380,I399,I419,I432,I439,I472,I491,I507)</f>
        <v>126.22100000000002</v>
      </c>
      <c r="J518" s="5">
        <f>SUM(J45,J121,J150,J182,J195,J202,J210,J250,J280,J300,J315,J380,J399,J419,J432,J439,J472,J491,J507)</f>
        <v>110.29099999999998</v>
      </c>
      <c r="K518" s="5"/>
      <c r="L518" s="55"/>
    </row>
    <row r="519" spans="1:12" ht="27" customHeight="1">
      <c r="A519" s="1"/>
      <c r="B519" s="4"/>
      <c r="C519" s="3" t="s">
        <v>15</v>
      </c>
      <c r="D519" s="5" t="e">
        <f>SUM(D46,D99,D151,D239,D251,D277,D297,#REF!,D363,D400,D473)</f>
        <v>#REF!</v>
      </c>
      <c r="E519" s="5" t="e">
        <f>SUM(E46,E99,E151,E239,E251,E277,E297,#REF!,E363,E400,E473)</f>
        <v>#REF!</v>
      </c>
      <c r="F519" s="5">
        <f>SUM(F46,F99,F151,F196,F239,F251,F281,F301,F381,F400,F420,F440,F473,F513)</f>
        <v>4039.3179999999998</v>
      </c>
      <c r="G519" s="5">
        <f>SUM(G46,G99,G151,G196,G239,G251,G281,G301,G381,G400,G420,G440,G473,G513)</f>
        <v>6979.406</v>
      </c>
      <c r="H519" s="5">
        <f>SUM(H46,H99,H151,H196,H239,H251,H281,H301,H381,H400,H420,H440,H473,H513)</f>
        <v>5220.804</v>
      </c>
      <c r="I519" s="5">
        <f>SUM(I46,I99,I151,I196,I239,I251,I281,I301,I381,I400,I420,I440,I473,I513)</f>
        <v>4160.2880000000005</v>
      </c>
      <c r="J519" s="5">
        <f>SUM(J46,J99,J151,J196,J239,J251,J281,J301,J381,J400,J420,J440,J473,J513)</f>
        <v>3154.7169999999996</v>
      </c>
      <c r="K519" s="5"/>
      <c r="L519" s="55"/>
    </row>
    <row r="520" ht="27.75" customHeight="1">
      <c r="K520" s="56"/>
    </row>
  </sheetData>
  <sheetProtection/>
  <mergeCells count="331">
    <mergeCell ref="A480:A481"/>
    <mergeCell ref="B495:B496"/>
    <mergeCell ref="K495:K500"/>
    <mergeCell ref="A479:K479"/>
    <mergeCell ref="A442:K442"/>
    <mergeCell ref="A443:K443"/>
    <mergeCell ref="K477:K478"/>
    <mergeCell ref="K451:K458"/>
    <mergeCell ref="A497:A498"/>
    <mergeCell ref="B497:B498"/>
    <mergeCell ref="A504:A505"/>
    <mergeCell ref="B502:B503"/>
    <mergeCell ref="A502:A503"/>
    <mergeCell ref="B504:B505"/>
    <mergeCell ref="A501:K501"/>
    <mergeCell ref="K502:K507"/>
    <mergeCell ref="A499:A500"/>
    <mergeCell ref="B499:B500"/>
    <mergeCell ref="B451:B454"/>
    <mergeCell ref="A459:K459"/>
    <mergeCell ref="A475:K475"/>
    <mergeCell ref="A493:K493"/>
    <mergeCell ref="K480:K489"/>
    <mergeCell ref="A486:A487"/>
    <mergeCell ref="B486:B487"/>
    <mergeCell ref="B488:B489"/>
    <mergeCell ref="A488:A489"/>
    <mergeCell ref="B480:B481"/>
    <mergeCell ref="K444:K449"/>
    <mergeCell ref="B510:B511"/>
    <mergeCell ref="A510:A511"/>
    <mergeCell ref="K460:K466"/>
    <mergeCell ref="A494:K494"/>
    <mergeCell ref="A450:K450"/>
    <mergeCell ref="A509:K509"/>
    <mergeCell ref="K510:K511"/>
    <mergeCell ref="B477:B478"/>
    <mergeCell ref="A477:A478"/>
    <mergeCell ref="A383:K383"/>
    <mergeCell ref="A384:K384"/>
    <mergeCell ref="B336:B340"/>
    <mergeCell ref="A336:A340"/>
    <mergeCell ref="A448:A449"/>
    <mergeCell ref="B462:B466"/>
    <mergeCell ref="A455:A458"/>
    <mergeCell ref="B455:B458"/>
    <mergeCell ref="B460:B461"/>
    <mergeCell ref="A460:A461"/>
    <mergeCell ref="B310:B311"/>
    <mergeCell ref="A306:A307"/>
    <mergeCell ref="K275:K276"/>
    <mergeCell ref="B285:B288"/>
    <mergeCell ref="A285:A288"/>
    <mergeCell ref="B292:B295"/>
    <mergeCell ref="A292:A295"/>
    <mergeCell ref="B352:B355"/>
    <mergeCell ref="A352:A355"/>
    <mergeCell ref="B358:B359"/>
    <mergeCell ref="A358:A359"/>
    <mergeCell ref="B356:B357"/>
    <mergeCell ref="A356:A357"/>
    <mergeCell ref="A366:A369"/>
    <mergeCell ref="A365:K365"/>
    <mergeCell ref="A371:K371"/>
    <mergeCell ref="A263:A266"/>
    <mergeCell ref="K348:K359"/>
    <mergeCell ref="B350:B351"/>
    <mergeCell ref="B308:B309"/>
    <mergeCell ref="K304:K313"/>
    <mergeCell ref="A304:A305"/>
    <mergeCell ref="K284:K296"/>
    <mergeCell ref="A274:K274"/>
    <mergeCell ref="A283:K283"/>
    <mergeCell ref="K255:K269"/>
    <mergeCell ref="K215:K216"/>
    <mergeCell ref="K271:K273"/>
    <mergeCell ref="A254:K254"/>
    <mergeCell ref="B242:B246"/>
    <mergeCell ref="A242:A246"/>
    <mergeCell ref="A270:K270"/>
    <mergeCell ref="A253:K253"/>
    <mergeCell ref="B258:B261"/>
    <mergeCell ref="A258:A261"/>
    <mergeCell ref="B263:B266"/>
    <mergeCell ref="B199:B200"/>
    <mergeCell ref="K205:K206"/>
    <mergeCell ref="A204:K204"/>
    <mergeCell ref="A199:A200"/>
    <mergeCell ref="A214:K214"/>
    <mergeCell ref="K218:K222"/>
    <mergeCell ref="K199:K200"/>
    <mergeCell ref="A212:K212"/>
    <mergeCell ref="A213:K213"/>
    <mergeCell ref="K175:K176"/>
    <mergeCell ref="A107:A108"/>
    <mergeCell ref="A404:A405"/>
    <mergeCell ref="B404:B405"/>
    <mergeCell ref="A124:K124"/>
    <mergeCell ref="A402:K402"/>
    <mergeCell ref="A403:K403"/>
    <mergeCell ref="A153:K153"/>
    <mergeCell ref="A174:K174"/>
    <mergeCell ref="K242:K246"/>
    <mergeCell ref="A184:K184"/>
    <mergeCell ref="A64:A66"/>
    <mergeCell ref="A102:K102"/>
    <mergeCell ref="B93:B95"/>
    <mergeCell ref="B79:B81"/>
    <mergeCell ref="B118:B119"/>
    <mergeCell ref="K103:K116"/>
    <mergeCell ref="A85:A87"/>
    <mergeCell ref="K118:K119"/>
    <mergeCell ref="A103:A106"/>
    <mergeCell ref="B107:B108"/>
    <mergeCell ref="B28:B29"/>
    <mergeCell ref="K30:K31"/>
    <mergeCell ref="K32:K33"/>
    <mergeCell ref="A54:K54"/>
    <mergeCell ref="K55:K68"/>
    <mergeCell ref="B64:B66"/>
    <mergeCell ref="A30:A31"/>
    <mergeCell ref="B30:B31"/>
    <mergeCell ref="A32:A33"/>
    <mergeCell ref="B32:B33"/>
    <mergeCell ref="B10:B11"/>
    <mergeCell ref="K18:K20"/>
    <mergeCell ref="A21:K21"/>
    <mergeCell ref="B18:B20"/>
    <mergeCell ref="A17:K17"/>
    <mergeCell ref="K28:K29"/>
    <mergeCell ref="A28:A29"/>
    <mergeCell ref="A25:K25"/>
    <mergeCell ref="K26:K27"/>
    <mergeCell ref="A26:A27"/>
    <mergeCell ref="D1:K1"/>
    <mergeCell ref="A4:K4"/>
    <mergeCell ref="A5:A6"/>
    <mergeCell ref="B5:B6"/>
    <mergeCell ref="K5:K6"/>
    <mergeCell ref="C5:C6"/>
    <mergeCell ref="D5:J5"/>
    <mergeCell ref="B3:K3"/>
    <mergeCell ref="K13:K16"/>
    <mergeCell ref="A78:K78"/>
    <mergeCell ref="B70:B71"/>
    <mergeCell ref="A70:A71"/>
    <mergeCell ref="A76:A77"/>
    <mergeCell ref="A72:A73"/>
    <mergeCell ref="B72:B73"/>
    <mergeCell ref="A74:A75"/>
    <mergeCell ref="B76:B77"/>
    <mergeCell ref="B15:B16"/>
    <mergeCell ref="A15:A16"/>
    <mergeCell ref="A69:K69"/>
    <mergeCell ref="B67:B68"/>
    <mergeCell ref="K70:K77"/>
    <mergeCell ref="B22:B24"/>
    <mergeCell ref="A22:A24"/>
    <mergeCell ref="K22:K24"/>
    <mergeCell ref="B26:B27"/>
    <mergeCell ref="A48:K48"/>
    <mergeCell ref="A9:K9"/>
    <mergeCell ref="B188:B189"/>
    <mergeCell ref="A188:A189"/>
    <mergeCell ref="A10:A11"/>
    <mergeCell ref="A12:K12"/>
    <mergeCell ref="K10:K11"/>
    <mergeCell ref="B13:B14"/>
    <mergeCell ref="A13:A14"/>
    <mergeCell ref="A177:K177"/>
    <mergeCell ref="B185:B187"/>
    <mergeCell ref="A185:A187"/>
    <mergeCell ref="A7:K7"/>
    <mergeCell ref="A444:A447"/>
    <mergeCell ref="B444:B447"/>
    <mergeCell ref="A18:A20"/>
    <mergeCell ref="A8:K8"/>
    <mergeCell ref="A223:K223"/>
    <mergeCell ref="A241:K241"/>
    <mergeCell ref="A217:K217"/>
    <mergeCell ref="K185:K187"/>
    <mergeCell ref="A198:K198"/>
    <mergeCell ref="A235:K235"/>
    <mergeCell ref="A154:K154"/>
    <mergeCell ref="A127:A128"/>
    <mergeCell ref="B127:B128"/>
    <mergeCell ref="A144:K144"/>
    <mergeCell ref="A129:K129"/>
    <mergeCell ref="A133:K133"/>
    <mergeCell ref="K134:K136"/>
    <mergeCell ref="A137:K137"/>
    <mergeCell ref="K166:K167"/>
    <mergeCell ref="B166:B167"/>
    <mergeCell ref="B155:B156"/>
    <mergeCell ref="A155:A156"/>
    <mergeCell ref="A157:A158"/>
    <mergeCell ref="B157:B158"/>
    <mergeCell ref="K155:K160"/>
    <mergeCell ref="A166:A167"/>
    <mergeCell ref="K138:K140"/>
    <mergeCell ref="A141:K141"/>
    <mergeCell ref="A118:A119"/>
    <mergeCell ref="B55:B57"/>
    <mergeCell ref="A55:A57"/>
    <mergeCell ref="A67:A68"/>
    <mergeCell ref="B61:B63"/>
    <mergeCell ref="A61:A63"/>
    <mergeCell ref="B58:B60"/>
    <mergeCell ref="A58:A60"/>
    <mergeCell ref="A49:K49"/>
    <mergeCell ref="B52:B53"/>
    <mergeCell ref="A52:A53"/>
    <mergeCell ref="B50:B51"/>
    <mergeCell ref="A50:A51"/>
    <mergeCell ref="K50:K53"/>
    <mergeCell ref="A101:K101"/>
    <mergeCell ref="A79:A81"/>
    <mergeCell ref="B82:B84"/>
    <mergeCell ref="A82:A84"/>
    <mergeCell ref="A91:A92"/>
    <mergeCell ref="B91:B92"/>
    <mergeCell ref="A93:A95"/>
    <mergeCell ref="K79:K95"/>
    <mergeCell ref="A111:A112"/>
    <mergeCell ref="K34:K35"/>
    <mergeCell ref="A34:A35"/>
    <mergeCell ref="B34:B35"/>
    <mergeCell ref="B36:B37"/>
    <mergeCell ref="A36:A37"/>
    <mergeCell ref="K36:K37"/>
    <mergeCell ref="B74:B75"/>
    <mergeCell ref="B109:B110"/>
    <mergeCell ref="B85:B87"/>
    <mergeCell ref="A109:A110"/>
    <mergeCell ref="B88:B90"/>
    <mergeCell ref="A88:A90"/>
    <mergeCell ref="A172:A173"/>
    <mergeCell ref="B159:B160"/>
    <mergeCell ref="A159:A160"/>
    <mergeCell ref="A115:A116"/>
    <mergeCell ref="B169:B170"/>
    <mergeCell ref="B172:B173"/>
    <mergeCell ref="A169:A170"/>
    <mergeCell ref="A302:K302"/>
    <mergeCell ref="A303:K303"/>
    <mergeCell ref="B304:B305"/>
    <mergeCell ref="A350:A351"/>
    <mergeCell ref="B333:B335"/>
    <mergeCell ref="A333:A335"/>
    <mergeCell ref="K333:K340"/>
    <mergeCell ref="B348:B349"/>
    <mergeCell ref="A348:A349"/>
    <mergeCell ref="B306:B307"/>
    <mergeCell ref="K423:K432"/>
    <mergeCell ref="A387:A389"/>
    <mergeCell ref="A422:K422"/>
    <mergeCell ref="K385:K389"/>
    <mergeCell ref="K391:K395"/>
    <mergeCell ref="B391:B395"/>
    <mergeCell ref="A391:A395"/>
    <mergeCell ref="A390:K390"/>
    <mergeCell ref="B482:B483"/>
    <mergeCell ref="B385:B386"/>
    <mergeCell ref="B427:B428"/>
    <mergeCell ref="B387:B389"/>
    <mergeCell ref="A425:A426"/>
    <mergeCell ref="B413:B416"/>
    <mergeCell ref="B448:B449"/>
    <mergeCell ref="A434:K434"/>
    <mergeCell ref="A462:A466"/>
    <mergeCell ref="A451:A454"/>
    <mergeCell ref="K172:K173"/>
    <mergeCell ref="A495:A496"/>
    <mergeCell ref="A484:A485"/>
    <mergeCell ref="A482:A483"/>
    <mergeCell ref="A427:A428"/>
    <mergeCell ref="A476:K476"/>
    <mergeCell ref="B484:B485"/>
    <mergeCell ref="A385:A386"/>
    <mergeCell ref="K188:K189"/>
    <mergeCell ref="K190:K192"/>
    <mergeCell ref="B312:B313"/>
    <mergeCell ref="K319:K325"/>
    <mergeCell ref="A317:K317"/>
    <mergeCell ref="A319:A320"/>
    <mergeCell ref="K178:K179"/>
    <mergeCell ref="B111:B112"/>
    <mergeCell ref="A165:K165"/>
    <mergeCell ref="A161:A162"/>
    <mergeCell ref="B161:B162"/>
    <mergeCell ref="A123:K123"/>
    <mergeCell ref="A435:A437"/>
    <mergeCell ref="B425:B426"/>
    <mergeCell ref="A423:A424"/>
    <mergeCell ref="A406:A409"/>
    <mergeCell ref="B406:B409"/>
    <mergeCell ref="K125:K128"/>
    <mergeCell ref="B125:B126"/>
    <mergeCell ref="A125:A126"/>
    <mergeCell ref="A318:K318"/>
    <mergeCell ref="A321:A325"/>
    <mergeCell ref="K236:K238"/>
    <mergeCell ref="A308:A309"/>
    <mergeCell ref="A310:A311"/>
    <mergeCell ref="A332:K332"/>
    <mergeCell ref="A347:K347"/>
    <mergeCell ref="A163:A164"/>
    <mergeCell ref="B163:B164"/>
    <mergeCell ref="A312:A313"/>
    <mergeCell ref="B319:B320"/>
    <mergeCell ref="B321:B325"/>
    <mergeCell ref="K435:K437"/>
    <mergeCell ref="B435:B437"/>
    <mergeCell ref="K372:K376"/>
    <mergeCell ref="B366:B369"/>
    <mergeCell ref="A410:K410"/>
    <mergeCell ref="A411:A412"/>
    <mergeCell ref="B411:B412"/>
    <mergeCell ref="A413:A416"/>
    <mergeCell ref="B423:B424"/>
    <mergeCell ref="K366:K369"/>
    <mergeCell ref="B38:B41"/>
    <mergeCell ref="A38:A41"/>
    <mergeCell ref="K38:K41"/>
    <mergeCell ref="A171:K171"/>
    <mergeCell ref="A168:K168"/>
    <mergeCell ref="K169:K170"/>
    <mergeCell ref="A117:K117"/>
    <mergeCell ref="B115:B116"/>
    <mergeCell ref="B113:B114"/>
    <mergeCell ref="A113:A1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Олеся</cp:lastModifiedBy>
  <cp:lastPrinted>2011-12-26T03:53:19Z</cp:lastPrinted>
  <dcterms:created xsi:type="dcterms:W3CDTF">1996-10-08T23:32:33Z</dcterms:created>
  <dcterms:modified xsi:type="dcterms:W3CDTF">2011-12-26T05:30:48Z</dcterms:modified>
  <cp:category/>
  <cp:version/>
  <cp:contentType/>
  <cp:contentStatus/>
</cp:coreProperties>
</file>